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activeTab="2"/>
  </bookViews>
  <sheets>
    <sheet name="T-L-HS" sheetId="1" r:id="rId1"/>
    <sheet name="NS" sheetId="2" r:id="rId2"/>
    <sheet name="DTr" sheetId="3" r:id="rId3"/>
  </sheets>
  <definedNames/>
  <calcPr fullCalcOnLoad="1"/>
</workbook>
</file>

<file path=xl/sharedStrings.xml><?xml version="1.0" encoding="utf-8"?>
<sst xmlns="http://schemas.openxmlformats.org/spreadsheetml/2006/main" count="244" uniqueCount="192">
  <si>
    <t>Cao An</t>
  </si>
  <si>
    <t>BG</t>
  </si>
  <si>
    <t>HN</t>
  </si>
  <si>
    <t>Xã H.nghèo</t>
  </si>
  <si>
    <t>Trường KK</t>
  </si>
  <si>
    <t>Xã 135</t>
  </si>
  <si>
    <t>Xã biên giới</t>
  </si>
  <si>
    <t>Dưới cấp 4</t>
  </si>
  <si>
    <t>Nhà vệ sinh</t>
  </si>
  <si>
    <t>S.Lượng</t>
  </si>
  <si>
    <t>Cộng</t>
  </si>
  <si>
    <t>Trên cấp 4</t>
  </si>
  <si>
    <t>Chia theo chế độ lao động</t>
  </si>
  <si>
    <t>Biên chế</t>
  </si>
  <si>
    <t>Cán bộ
quản lý</t>
  </si>
  <si>
    <t>CL</t>
  </si>
  <si>
    <t>QT</t>
  </si>
  <si>
    <t>TH</t>
  </si>
  <si>
    <t>PT</t>
  </si>
  <si>
    <t>M1</t>
  </si>
  <si>
    <t>M2</t>
  </si>
  <si>
    <t>MT</t>
  </si>
  <si>
    <t>CS</t>
  </si>
  <si>
    <t>KT</t>
  </si>
  <si>
    <t>Loại trường:</t>
  </si>
  <si>
    <t>Loại hình:</t>
  </si>
  <si>
    <t>Năm học:</t>
  </si>
  <si>
    <t>Tỉnh/TP:</t>
  </si>
  <si>
    <t>Loại trường</t>
  </si>
  <si>
    <t>Tiểu học</t>
  </si>
  <si>
    <t>PTCS</t>
  </si>
  <si>
    <t>Phổ thông</t>
  </si>
  <si>
    <t>Công lập</t>
  </si>
  <si>
    <t>Tư thục</t>
  </si>
  <si>
    <t>Quốc tế</t>
  </si>
  <si>
    <t>Chuẩn QG</t>
  </si>
  <si>
    <t>MĐ1</t>
  </si>
  <si>
    <t>MĐ2</t>
  </si>
  <si>
    <t>DT bán trú</t>
  </si>
  <si>
    <t>Trẻ em thiệt thòi</t>
  </si>
  <si>
    <t>Trẻ em khuyết tật</t>
  </si>
  <si>
    <t>MCLTT</t>
  </si>
  <si>
    <t>TT</t>
  </si>
  <si>
    <t>Tên điểm trường</t>
  </si>
  <si>
    <t xml:space="preserve"> Lớp 1</t>
  </si>
  <si>
    <t xml:space="preserve"> Lớp 2</t>
  </si>
  <si>
    <t xml:space="preserve"> Lớp 3</t>
  </si>
  <si>
    <t xml:space="preserve"> Lớp 4</t>
  </si>
  <si>
    <t xml:space="preserve"> Lớp 5</t>
  </si>
  <si>
    <t>Tổng số:</t>
  </si>
  <si>
    <t>Số lớp</t>
  </si>
  <si>
    <t>Số HS</t>
  </si>
  <si>
    <t>SEQAP:</t>
  </si>
  <si>
    <t>SEQAP</t>
  </si>
  <si>
    <t>T30</t>
  </si>
  <si>
    <t>T33</t>
  </si>
  <si>
    <t>T35</t>
  </si>
  <si>
    <t>Lớp</t>
  </si>
  <si>
    <t>Trường</t>
  </si>
  <si>
    <t>Năm học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</si>
  <si>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</si>
  <si>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</si>
  <si>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</si>
  <si>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</si>
  <si>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</si>
  <si>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</si>
  <si>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</si>
  <si>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</si>
  <si>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</si>
  <si>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Số phòng học</t>
  </si>
  <si>
    <t xml:space="preserve">Số học sinh khuyết tật: </t>
  </si>
  <si>
    <t>2021-2022</t>
  </si>
  <si>
    <t>2023-2024</t>
  </si>
  <si>
    <t>2024-2025</t>
  </si>
  <si>
    <t>Số học sinh dân tộc:</t>
  </si>
  <si>
    <t>Trong TS: - Nữ</t>
  </si>
  <si>
    <t>Loại</t>
  </si>
  <si>
    <t>Nhân sự</t>
  </si>
  <si>
    <t>Tổng số</t>
  </si>
  <si>
    <t>Hợp đồng</t>
  </si>
  <si>
    <t>Thỉnh giảng</t>
  </si>
  <si>
    <t>Dân tộc</t>
  </si>
  <si>
    <t>Nữ</t>
  </si>
  <si>
    <t>Giáo viên</t>
  </si>
  <si>
    <t>Nhân viên</t>
  </si>
  <si>
    <t>Chia ra: - Học 5 buổi/tuần</t>
  </si>
  <si>
    <t>Chia ra: - Tiếng Anh 2 tiết/tuần</t>
  </si>
  <si>
    <t>Chia ra: - Hòa nhập</t>
  </si>
  <si>
    <t xml:space="preserve">              - Chuyên biệt</t>
  </si>
  <si>
    <t>Trong TS: - Ghép</t>
  </si>
  <si>
    <t>Mã</t>
  </si>
  <si>
    <t>Tên</t>
  </si>
  <si>
    <t>Trường:</t>
  </si>
  <si>
    <t>Tổng số CB, GV, NV:</t>
  </si>
  <si>
    <t>H.Trưởng</t>
  </si>
  <si>
    <t>PH.Trưởng</t>
  </si>
  <si>
    <t>C.Trách đội</t>
  </si>
  <si>
    <t>Thể dục</t>
  </si>
  <si>
    <t>Âm nhạc</t>
  </si>
  <si>
    <t>Mĩ thuật</t>
  </si>
  <si>
    <t>Tin học</t>
  </si>
  <si>
    <t>Tiếng DT</t>
  </si>
  <si>
    <t>Tiếng Anh</t>
  </si>
  <si>
    <t>Ngoại ngữ #</t>
  </si>
  <si>
    <t>Kế toán</t>
  </si>
  <si>
    <t>Y tế</t>
  </si>
  <si>
    <t>Thư viện</t>
  </si>
  <si>
    <t>Thiết bị</t>
  </si>
  <si>
    <t>Bảo vệ</t>
  </si>
  <si>
    <t>NV khác</t>
  </si>
  <si>
    <t>Trên ĐH</t>
  </si>
  <si>
    <t>Đại học</t>
  </si>
  <si>
    <t>Cao đẳng</t>
  </si>
  <si>
    <t>TH 12 + 2</t>
  </si>
  <si>
    <t>TH 9 + 3</t>
  </si>
  <si>
    <t>Dưới THSP</t>
  </si>
  <si>
    <t>Chia theo trình độ đào tạo</t>
  </si>
  <si>
    <t>3. Nhân sự</t>
  </si>
  <si>
    <t>Văn
phòng</t>
  </si>
  <si>
    <t>Giáo viên theo chuyên môn</t>
  </si>
  <si>
    <t>2. Điểm trường</t>
  </si>
  <si>
    <t>1. Trường lớp-CSVC-học sinh</t>
  </si>
  <si>
    <t>Chất lượng:</t>
  </si>
  <si>
    <t>Quận/huyện:</t>
  </si>
  <si>
    <t>Phường/xã:</t>
  </si>
  <si>
    <t>P.Học</t>
  </si>
  <si>
    <t>Cấp 4</t>
  </si>
  <si>
    <t>D.Cấp4</t>
  </si>
  <si>
    <t>T.Cấp4</t>
  </si>
  <si>
    <t>Mượn</t>
  </si>
  <si>
    <t>N.Ngữ</t>
  </si>
  <si>
    <t>GDNT</t>
  </si>
  <si>
    <t>Đ.Năng</t>
  </si>
  <si>
    <t>SL</t>
  </si>
  <si>
    <t>D.Tích</t>
  </si>
  <si>
    <t>BGH</t>
  </si>
  <si>
    <t>VP</t>
  </si>
  <si>
    <t>T.Viện</t>
  </si>
  <si>
    <t>Đội</t>
  </si>
  <si>
    <t>T.Bị</t>
  </si>
  <si>
    <t>TT-BV</t>
  </si>
  <si>
    <t>HTKT</t>
  </si>
  <si>
    <t>Sân chơi</t>
  </si>
  <si>
    <t>Diện tích</t>
  </si>
  <si>
    <t>Cấp</t>
  </si>
  <si>
    <t>Thuê</t>
  </si>
  <si>
    <t>DT</t>
  </si>
  <si>
    <t>Bãi tập</t>
  </si>
  <si>
    <t>Trường vùng ĐBKK</t>
  </si>
  <si>
    <t>Trường có lớp 2b/ng</t>
  </si>
  <si>
    <t>- 7 tuổi</t>
  </si>
  <si>
    <t>- 8 tuổi</t>
  </si>
  <si>
    <t>- 9 tuổi</t>
  </si>
  <si>
    <t>- 10 tuổi</t>
  </si>
  <si>
    <t>- 11 tuổi</t>
  </si>
  <si>
    <t>- Trên 11 tuổi</t>
  </si>
  <si>
    <t>Chia ra:  - 6 tuổi</t>
  </si>
  <si>
    <t>HỐ SƠ TRƯỜNG TIỂU HỌC ĐẦU NĂM</t>
  </si>
  <si>
    <t>Cơ sở hạ tầng</t>
  </si>
  <si>
    <t>P.C
năng</t>
  </si>
  <si>
    <t>Khuôn viên - sân - bãi</t>
  </si>
  <si>
    <t>Học sinh theo độ tuổi:</t>
  </si>
  <si>
    <t>Loại hình</t>
  </si>
  <si>
    <t>Ghi chú:</t>
  </si>
  <si>
    <t>Mã: Tỉnh/TP, Quận/huyện, Phường/xã, Trường: ghi theo bộ mã của Tổng cục thống kê (PEDC)</t>
  </si>
  <si>
    <t xml:space="preserve">Đối với P.Học : T.Cấp4 (trên cấp 4), Cấp4, D.Cấp4 (dưới cấp 4), Mượn chỉ kê khai số phòng học   </t>
  </si>
  <si>
    <t>Trường có lớp 2b/ng (trường có lớp học 2buổi/ngày thì ghi 1, không có thì ghi 0</t>
  </si>
  <si>
    <t>Nhà đa năng</t>
  </si>
  <si>
    <t>Tổng
số
học
sinh</t>
  </si>
  <si>
    <t>Mã điểm trường</t>
  </si>
  <si>
    <t>Diem 1</t>
  </si>
  <si>
    <t>Lớp ghép</t>
  </si>
  <si>
    <t>HS.Lớp 1</t>
  </si>
  <si>
    <t>HS.Lớp 2</t>
  </si>
  <si>
    <t>HS.Lớp 3</t>
  </si>
  <si>
    <t>HS.Lớp 4</t>
  </si>
  <si>
    <t>HS.Lớp 5</t>
  </si>
  <si>
    <t xml:space="preserve">             - Học 6-8 buổi/tuần</t>
  </si>
  <si>
    <t xml:space="preserve">             - Học 9-10 buổi/tuần</t>
  </si>
  <si>
    <t>Ngoại ngữ:</t>
  </si>
  <si>
    <t>Tin học:</t>
  </si>
  <si>
    <t>Lớp theo loại đặc biệt</t>
  </si>
  <si>
    <t xml:space="preserve"> - Bán trú</t>
  </si>
  <si>
    <t xml:space="preserve"> - Có HSKT học hòa nhập</t>
  </si>
  <si>
    <t xml:space="preserve">             - Tiếng Anh 4 tiết/tuần</t>
  </si>
  <si>
    <t xml:space="preserve">             - Tiếng Anh trên 4 tiết/tuần</t>
  </si>
  <si>
    <t xml:space="preserve">             - Tiếng Pháp</t>
  </si>
  <si>
    <t xml:space="preserve">             - Tiếng Nhật</t>
  </si>
  <si>
    <t xml:space="preserve">             - Tiếng Trung</t>
  </si>
  <si>
    <t xml:space="preserve">             - Ngoại ngữ khác</t>
  </si>
  <si>
    <t>Hải Dương</t>
  </si>
  <si>
    <t>Cẩm Giàng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</si>
</sst>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</numFmts>
  <fonts count="34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i/>
      <sz val="10"/>
      <name val="Times New Roman"/>
      <family val="1"/>
    </font>
    <font>
      <sz val="10"/>
      <color indexed="8"/>
      <name val="Tahoma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8"/>
      <color indexed="9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184" fontId="2" fillId="23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184" fontId="2" fillId="24" borderId="13" xfId="0" applyNumberFormat="1" applyFont="1" applyFill="1" applyBorder="1" applyAlignment="1" applyProtection="1">
      <alignment vertical="center" wrapText="1"/>
      <protection/>
    </xf>
    <xf numFmtId="184" fontId="2" fillId="24" borderId="14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3" borderId="15" xfId="0" applyFont="1" applyFill="1" applyBorder="1" applyAlignment="1" applyProtection="1">
      <alignment horizontal="right" vertical="center" wrapText="1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3" fillId="24" borderId="17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10" fillId="24" borderId="19" xfId="0" applyFont="1" applyFill="1" applyBorder="1" applyAlignment="1" applyProtection="1">
      <alignment horizontal="left"/>
      <protection/>
    </xf>
    <xf numFmtId="0" fontId="10" fillId="24" borderId="20" xfId="0" applyFont="1" applyFill="1" applyBorder="1" applyAlignment="1" applyProtection="1">
      <alignment horizontal="left"/>
      <protection/>
    </xf>
    <xf numFmtId="0" fontId="10" fillId="24" borderId="16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horizontal="left" vertical="center"/>
      <protection/>
    </xf>
    <xf numFmtId="0" fontId="4" fillId="6" borderId="16" xfId="0" applyFont="1" applyFill="1" applyBorder="1" applyAlignment="1" applyProtection="1">
      <alignment horizontal="left"/>
      <protection/>
    </xf>
    <xf numFmtId="0" fontId="4" fillId="25" borderId="19" xfId="0" applyFont="1" applyFill="1" applyBorder="1" applyAlignment="1" applyProtection="1">
      <alignment horizontal="left" vertical="center"/>
      <protection/>
    </xf>
    <xf numFmtId="0" fontId="4" fillId="6" borderId="19" xfId="0" applyFont="1" applyFill="1" applyBorder="1" applyAlignment="1" applyProtection="1">
      <alignment horizontal="left"/>
      <protection/>
    </xf>
    <xf numFmtId="0" fontId="4" fillId="25" borderId="20" xfId="0" applyFont="1" applyFill="1" applyBorder="1" applyAlignment="1" applyProtection="1">
      <alignment horizontal="left" vertical="center"/>
      <protection/>
    </xf>
    <xf numFmtId="0" fontId="4" fillId="6" borderId="20" xfId="0" applyFont="1" applyFill="1" applyBorder="1" applyAlignment="1" applyProtection="1">
      <alignment horizontal="left"/>
      <protection/>
    </xf>
    <xf numFmtId="0" fontId="4" fillId="24" borderId="19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23" borderId="16" xfId="0" applyFont="1" applyFill="1" applyBorder="1" applyAlignment="1" applyProtection="1">
      <alignment horizontal="right" vertical="center"/>
      <protection/>
    </xf>
    <xf numFmtId="0" fontId="10" fillId="23" borderId="10" xfId="0" applyFont="1" applyFill="1" applyBorder="1" applyAlignment="1" applyProtection="1">
      <alignment horizontal="right" vertical="center"/>
      <protection/>
    </xf>
    <xf numFmtId="0" fontId="10" fillId="23" borderId="10" xfId="0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 applyProtection="1">
      <alignment horizontal="right"/>
      <protection locked="0"/>
    </xf>
    <xf numFmtId="184" fontId="2" fillId="0" borderId="19" xfId="0" applyNumberFormat="1" applyFont="1" applyFill="1" applyBorder="1" applyAlignment="1" applyProtection="1">
      <alignment horizontal="right"/>
      <protection locked="0"/>
    </xf>
    <xf numFmtId="184" fontId="2" fillId="0" borderId="21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49" fontId="10" fillId="0" borderId="22" xfId="0" applyNumberFormat="1" applyFont="1" applyFill="1" applyBorder="1" applyAlignment="1" applyProtection="1">
      <alignment horizontal="left" vertical="center"/>
      <protection locked="0"/>
    </xf>
    <xf numFmtId="49" fontId="10" fillId="0" borderId="23" xfId="0" applyNumberFormat="1" applyFont="1" applyFill="1" applyBorder="1" applyAlignment="1" applyProtection="1">
      <alignment horizontal="left" vertical="center"/>
      <protection locked="0"/>
    </xf>
    <xf numFmtId="49" fontId="10" fillId="0" borderId="24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right" vertical="center"/>
      <protection locked="0"/>
    </xf>
    <xf numFmtId="0" fontId="10" fillId="0" borderId="21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184" fontId="2" fillId="24" borderId="12" xfId="0" applyNumberFormat="1" applyFont="1" applyFill="1" applyBorder="1" applyAlignment="1" applyProtection="1">
      <alignment horizontal="center" vertical="center" wrapText="1"/>
      <protection/>
    </xf>
    <xf numFmtId="185" fontId="2" fillId="23" borderId="10" xfId="0" applyNumberFormat="1" applyFont="1" applyFill="1" applyBorder="1" applyAlignment="1" applyProtection="1">
      <alignment horizontal="right"/>
      <protection/>
    </xf>
    <xf numFmtId="185" fontId="2" fillId="4" borderId="12" xfId="0" applyNumberFormat="1" applyFont="1" applyFill="1" applyBorder="1" applyAlignment="1" applyProtection="1">
      <alignment horizontal="right"/>
      <protection/>
    </xf>
    <xf numFmtId="185" fontId="2" fillId="23" borderId="12" xfId="0" applyNumberFormat="1" applyFont="1" applyFill="1" applyBorder="1" applyAlignment="1" applyProtection="1">
      <alignment horizontal="right"/>
      <protection/>
    </xf>
    <xf numFmtId="185" fontId="2" fillId="23" borderId="19" xfId="0" applyNumberFormat="1" applyFont="1" applyFill="1" applyBorder="1" applyAlignment="1" applyProtection="1">
      <alignment horizontal="right"/>
      <protection/>
    </xf>
    <xf numFmtId="185" fontId="2" fillId="23" borderId="21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4" fillId="6" borderId="25" xfId="0" applyFont="1" applyFill="1" applyBorder="1" applyAlignment="1" applyProtection="1">
      <alignment horizontal="center"/>
      <protection/>
    </xf>
    <xf numFmtId="0" fontId="4" fillId="6" borderId="26" xfId="0" applyFont="1" applyFill="1" applyBorder="1" applyAlignment="1" applyProtection="1">
      <alignment horizontal="center"/>
      <protection/>
    </xf>
    <xf numFmtId="0" fontId="4" fillId="24" borderId="27" xfId="0" applyFont="1" applyFill="1" applyBorder="1" applyAlignment="1" applyProtection="1">
      <alignment horizontal="center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30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/>
    </xf>
    <xf numFmtId="0" fontId="4" fillId="6" borderId="29" xfId="0" applyFont="1" applyFill="1" applyBorder="1" applyAlignment="1" applyProtection="1">
      <alignment horizontal="center" vertical="center" wrapText="1"/>
      <protection/>
    </xf>
    <xf numFmtId="0" fontId="4" fillId="6" borderId="15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right"/>
      <protection locked="0"/>
    </xf>
    <xf numFmtId="0" fontId="10" fillId="0" borderId="31" xfId="0" applyFont="1" applyFill="1" applyBorder="1" applyAlignment="1" applyProtection="1">
      <alignment horizontal="right"/>
      <protection locked="0"/>
    </xf>
    <xf numFmtId="0" fontId="10" fillId="0" borderId="23" xfId="0" applyFont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 horizontal="right"/>
      <protection locked="0"/>
    </xf>
    <xf numFmtId="0" fontId="10" fillId="0" borderId="32" xfId="0" applyFont="1" applyBorder="1" applyAlignment="1" applyProtection="1">
      <alignment horizontal="right"/>
      <protection locked="0"/>
    </xf>
    <xf numFmtId="0" fontId="10" fillId="0" borderId="14" xfId="0" applyFont="1" applyFill="1" applyBorder="1" applyAlignment="1" applyProtection="1">
      <alignment horizontal="right"/>
      <protection locked="0"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right" vertical="center"/>
      <protection locked="0"/>
    </xf>
    <xf numFmtId="0" fontId="10" fillId="0" borderId="31" xfId="0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4" fillId="24" borderId="19" xfId="0" applyFont="1" applyFill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1" fontId="4" fillId="0" borderId="19" xfId="0" applyNumberFormat="1" applyFont="1" applyFill="1" applyBorder="1" applyAlignment="1" applyProtection="1">
      <alignment horizontal="right" vertical="center"/>
      <protection locked="0"/>
    </xf>
    <xf numFmtId="1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left" vertical="center"/>
      <protection locked="0"/>
    </xf>
    <xf numFmtId="1" fontId="4" fillId="0" borderId="33" xfId="0" applyNumberFormat="1" applyFont="1" applyFill="1" applyBorder="1" applyAlignment="1" applyProtection="1">
      <alignment horizontal="right" vertical="center"/>
      <protection locked="0"/>
    </xf>
    <xf numFmtId="49" fontId="4" fillId="0" borderId="34" xfId="0" applyNumberFormat="1" applyFont="1" applyFill="1" applyBorder="1" applyAlignment="1" applyProtection="1">
      <alignment horizontal="left" vertical="center"/>
      <protection locked="0"/>
    </xf>
    <xf numFmtId="1" fontId="4" fillId="0" borderId="34" xfId="0" applyNumberFormat="1" applyFont="1" applyFill="1" applyBorder="1" applyAlignment="1" applyProtection="1">
      <alignment horizontal="right" vertical="center"/>
      <protection locked="0"/>
    </xf>
    <xf numFmtId="49" fontId="4" fillId="0" borderId="35" xfId="0" applyNumberFormat="1" applyFont="1" applyFill="1" applyBorder="1" applyAlignment="1" applyProtection="1">
      <alignment horizontal="left" vertical="center"/>
      <protection locked="0"/>
    </xf>
    <xf numFmtId="1" fontId="4" fillId="0" borderId="35" xfId="0" applyNumberFormat="1" applyFont="1" applyFill="1" applyBorder="1" applyAlignment="1" applyProtection="1">
      <alignment horizontal="right" vertical="center"/>
      <protection locked="0"/>
    </xf>
    <xf numFmtId="49" fontId="4" fillId="0" borderId="36" xfId="0" applyNumberFormat="1" applyFont="1" applyFill="1" applyBorder="1" applyAlignment="1" applyProtection="1">
      <alignment horizontal="left" vertical="center"/>
      <protection locked="0"/>
    </xf>
    <xf numFmtId="1" fontId="4" fillId="0" borderId="3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6" borderId="19" xfId="0" applyFont="1" applyFill="1" applyBorder="1" applyAlignment="1" applyProtection="1">
      <alignment horizontal="right" vertical="center"/>
      <protection/>
    </xf>
    <xf numFmtId="0" fontId="10" fillId="24" borderId="10" xfId="0" applyFont="1" applyFill="1" applyBorder="1" applyAlignment="1" applyProtection="1">
      <alignment horizontal="right" vertical="center"/>
      <protection/>
    </xf>
    <xf numFmtId="0" fontId="10" fillId="24" borderId="19" xfId="0" applyFont="1" applyFill="1" applyBorder="1" applyAlignment="1" applyProtection="1">
      <alignment horizontal="right" vertical="center"/>
      <protection/>
    </xf>
    <xf numFmtId="0" fontId="10" fillId="24" borderId="21" xfId="0" applyFont="1" applyFill="1" applyBorder="1" applyAlignment="1" applyProtection="1">
      <alignment horizontal="right" vertical="center"/>
      <protection/>
    </xf>
    <xf numFmtId="0" fontId="10" fillId="6" borderId="1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49" fontId="10" fillId="0" borderId="37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6" borderId="21" xfId="0" applyFont="1" applyFill="1" applyBorder="1" applyAlignment="1" applyProtection="1">
      <alignment horizontal="right" vertical="center"/>
      <protection/>
    </xf>
    <xf numFmtId="0" fontId="4" fillId="6" borderId="12" xfId="0" applyFont="1" applyFill="1" applyBorder="1" applyAlignment="1" applyProtection="1">
      <alignment horizontal="center" textRotation="90" wrapText="1"/>
      <protection/>
    </xf>
    <xf numFmtId="0" fontId="10" fillId="23" borderId="21" xfId="0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4" fillId="2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4" fillId="23" borderId="10" xfId="0" applyFont="1" applyFill="1" applyBorder="1" applyAlignment="1" applyProtection="1">
      <alignment horizontal="right" vertical="center"/>
      <protection/>
    </xf>
    <xf numFmtId="0" fontId="4" fillId="23" borderId="16" xfId="0" applyFont="1" applyFill="1" applyBorder="1" applyAlignment="1" applyProtection="1">
      <alignment horizontal="right" vertical="center"/>
      <protection/>
    </xf>
    <xf numFmtId="0" fontId="4" fillId="23" borderId="18" xfId="0" applyFont="1" applyFill="1" applyBorder="1" applyAlignment="1" applyProtection="1">
      <alignment horizontal="right" vertical="center"/>
      <protection/>
    </xf>
    <xf numFmtId="0" fontId="4" fillId="23" borderId="12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0" fillId="6" borderId="19" xfId="0" applyFont="1" applyFill="1" applyBorder="1" applyAlignment="1" applyProtection="1">
      <alignment horizontal="center"/>
      <protection/>
    </xf>
    <xf numFmtId="49" fontId="4" fillId="24" borderId="19" xfId="0" applyNumberFormat="1" applyFont="1" applyFill="1" applyBorder="1" applyAlignment="1" applyProtection="1">
      <alignment horizontal="left" vertical="center" indent="4"/>
      <protection/>
    </xf>
    <xf numFmtId="0" fontId="4" fillId="24" borderId="19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center"/>
      <protection/>
    </xf>
    <xf numFmtId="0" fontId="4" fillId="24" borderId="18" xfId="0" applyFont="1" applyFill="1" applyBorder="1" applyAlignment="1" applyProtection="1">
      <alignment horizont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4" fillId="7" borderId="40" xfId="0" applyFont="1" applyFill="1" applyBorder="1" applyAlignment="1" applyProtection="1">
      <alignment horizontal="center" vertical="center"/>
      <protection/>
    </xf>
    <xf numFmtId="0" fontId="4" fillId="7" borderId="41" xfId="0" applyFont="1" applyFill="1" applyBorder="1" applyAlignment="1" applyProtection="1">
      <alignment horizontal="center" vertical="center"/>
      <protection/>
    </xf>
    <xf numFmtId="0" fontId="4" fillId="6" borderId="42" xfId="0" applyFont="1" applyFill="1" applyBorder="1" applyAlignment="1" applyProtection="1">
      <alignment horizontal="center" vertical="center" wrapText="1"/>
      <protection/>
    </xf>
    <xf numFmtId="0" fontId="4" fillId="6" borderId="43" xfId="0" applyFont="1" applyFill="1" applyBorder="1" applyAlignment="1" applyProtection="1">
      <alignment horizontal="center" vertical="center"/>
      <protection/>
    </xf>
    <xf numFmtId="0" fontId="4" fillId="6" borderId="24" xfId="0" applyFont="1" applyFill="1" applyBorder="1" applyAlignment="1" applyProtection="1">
      <alignment horizontal="center" vertical="center"/>
      <protection/>
    </xf>
    <xf numFmtId="0" fontId="4" fillId="24" borderId="28" xfId="0" applyFont="1" applyFill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horizontal="center" vertical="center"/>
      <protection/>
    </xf>
    <xf numFmtId="0" fontId="4" fillId="24" borderId="44" xfId="0" applyFont="1" applyFill="1" applyBorder="1" applyAlignment="1" applyProtection="1">
      <alignment horizontal="center" vertical="center"/>
      <protection/>
    </xf>
    <xf numFmtId="0" fontId="4" fillId="24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horizontal="center" vertical="center"/>
      <protection/>
    </xf>
    <xf numFmtId="0" fontId="4" fillId="24" borderId="47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10" fillId="6" borderId="35" xfId="0" applyFont="1" applyFill="1" applyBorder="1" applyAlignment="1" applyProtection="1">
      <alignment horizontal="center"/>
      <protection/>
    </xf>
    <xf numFmtId="0" fontId="10" fillId="6" borderId="20" xfId="0" applyFont="1" applyFill="1" applyBorder="1" applyAlignment="1" applyProtection="1">
      <alignment horizontal="center"/>
      <protection/>
    </xf>
    <xf numFmtId="0" fontId="10" fillId="6" borderId="48" xfId="0" applyFont="1" applyFill="1" applyBorder="1" applyAlignment="1" applyProtection="1">
      <alignment horizontal="center"/>
      <protection/>
    </xf>
    <xf numFmtId="0" fontId="4" fillId="24" borderId="33" xfId="0" applyFont="1" applyFill="1" applyBorder="1" applyAlignment="1" applyProtection="1">
      <alignment horizontal="left" vertical="center"/>
      <protection/>
    </xf>
    <xf numFmtId="0" fontId="4" fillId="24" borderId="4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center" vertical="center" wrapText="1"/>
      <protection/>
    </xf>
    <xf numFmtId="0" fontId="4" fillId="24" borderId="16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49" fontId="4" fillId="24" borderId="21" xfId="0" applyNumberFormat="1" applyFont="1" applyFill="1" applyBorder="1" applyAlignment="1" applyProtection="1">
      <alignment horizontal="left" vertical="center" indent="4"/>
      <protection/>
    </xf>
    <xf numFmtId="0" fontId="4" fillId="24" borderId="10" xfId="0" applyFont="1" applyFill="1" applyBorder="1" applyAlignment="1" applyProtection="1">
      <alignment horizontal="left" vertical="center"/>
      <protection/>
    </xf>
    <xf numFmtId="0" fontId="4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left" vertical="center"/>
      <protection/>
    </xf>
    <xf numFmtId="184" fontId="2" fillId="24" borderId="19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10" xfId="0" applyNumberFormat="1" applyFont="1" applyFill="1" applyBorder="1" applyAlignment="1" applyProtection="1">
      <alignment horizontal="center" vertical="center" wrapText="1"/>
      <protection/>
    </xf>
    <xf numFmtId="184" fontId="2" fillId="24" borderId="19" xfId="0" applyNumberFormat="1" applyFont="1" applyFill="1" applyBorder="1" applyAlignment="1" applyProtection="1">
      <alignment horizontal="center" vertical="center" wrapText="1"/>
      <protection/>
    </xf>
    <xf numFmtId="184" fontId="2" fillId="24" borderId="21" xfId="0" applyNumberFormat="1" applyFont="1" applyFill="1" applyBorder="1" applyAlignment="1" applyProtection="1">
      <alignment horizontal="center" vertical="center" wrapText="1"/>
      <protection/>
    </xf>
    <xf numFmtId="184" fontId="2" fillId="24" borderId="23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13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24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43" xfId="0" applyNumberFormat="1" applyFont="1" applyFill="1" applyBorder="1" applyAlignment="1" applyProtection="1">
      <alignment horizontal="left" vertical="center" wrapText="1" indent="1"/>
      <protection/>
    </xf>
    <xf numFmtId="184" fontId="11" fillId="24" borderId="12" xfId="0" applyNumberFormat="1" applyFont="1" applyFill="1" applyBorder="1" applyAlignment="1" applyProtection="1">
      <alignment horizontal="center" vertical="center" wrapText="1"/>
      <protection/>
    </xf>
    <xf numFmtId="184" fontId="2" fillId="24" borderId="22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31" xfId="0" applyNumberFormat="1" applyFont="1" applyFill="1" applyBorder="1" applyAlignment="1" applyProtection="1">
      <alignment horizontal="left" vertical="center" wrapText="1" indent="1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8" fillId="24" borderId="18" xfId="0" applyFont="1" applyFill="1" applyBorder="1" applyAlignment="1" applyProtection="1">
      <alignment horizontal="center" vertical="center"/>
      <protection/>
    </xf>
    <xf numFmtId="0" fontId="8" fillId="24" borderId="12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184" fontId="2" fillId="24" borderId="12" xfId="0" applyNumberFormat="1" applyFont="1" applyFill="1" applyBorder="1" applyAlignment="1" applyProtection="1">
      <alignment horizontal="left" vertical="center" wrapText="1"/>
      <protection/>
    </xf>
    <xf numFmtId="184" fontId="2" fillId="24" borderId="21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15" xfId="0" applyNumberFormat="1" applyFont="1" applyFill="1" applyBorder="1" applyAlignment="1" applyProtection="1">
      <alignment horizontal="center" vertical="center" wrapText="1"/>
      <protection/>
    </xf>
    <xf numFmtId="184" fontId="2" fillId="24" borderId="27" xfId="0" applyNumberFormat="1" applyFont="1" applyFill="1" applyBorder="1" applyAlignment="1" applyProtection="1">
      <alignment horizontal="center" vertical="center" wrapText="1"/>
      <protection/>
    </xf>
    <xf numFmtId="184" fontId="2" fillId="24" borderId="18" xfId="0" applyNumberFormat="1" applyFont="1" applyFill="1" applyBorder="1" applyAlignment="1" applyProtection="1">
      <alignment horizontal="center" vertical="center" wrapText="1"/>
      <protection/>
    </xf>
    <xf numFmtId="184" fontId="2" fillId="24" borderId="30" xfId="0" applyNumberFormat="1" applyFont="1" applyFill="1" applyBorder="1" applyAlignment="1" applyProtection="1">
      <alignment horizontal="center" vertical="center" wrapText="1"/>
      <protection/>
    </xf>
    <xf numFmtId="184" fontId="2" fillId="24" borderId="45" xfId="0" applyNumberFormat="1" applyFont="1" applyFill="1" applyBorder="1" applyAlignment="1" applyProtection="1">
      <alignment horizontal="center" vertical="center" wrapText="1"/>
      <protection/>
    </xf>
    <xf numFmtId="184" fontId="2" fillId="24" borderId="47" xfId="0" applyNumberFormat="1" applyFont="1" applyFill="1" applyBorder="1" applyAlignment="1" applyProtection="1">
      <alignment horizontal="center" vertical="center" wrapText="1"/>
      <protection/>
    </xf>
    <xf numFmtId="184" fontId="2" fillId="24" borderId="50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10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32" xfId="0" applyNumberFormat="1" applyFont="1" applyFill="1" applyBorder="1" applyAlignment="1" applyProtection="1">
      <alignment horizontal="left" vertical="center" wrapText="1" indent="1"/>
      <protection/>
    </xf>
    <xf numFmtId="184" fontId="2" fillId="24" borderId="14" xfId="0" applyNumberFormat="1" applyFont="1" applyFill="1" applyBorder="1" applyAlignment="1" applyProtection="1">
      <alignment horizontal="left" vertical="center" wrapText="1" indent="1"/>
      <protection/>
    </xf>
    <xf numFmtId="0" fontId="4" fillId="24" borderId="17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6" borderId="15" xfId="0" applyFont="1" applyFill="1" applyBorder="1" applyAlignment="1" applyProtection="1">
      <alignment horizontal="center" vertical="center" textRotation="90" wrapText="1"/>
      <protection/>
    </xf>
    <xf numFmtId="0" fontId="4" fillId="6" borderId="18" xfId="0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281"/>
  <sheetViews>
    <sheetView showGridLines="0" showZeros="0" zoomScale="115" zoomScaleNormal="115" zoomScalePageLayoutView="0" workbookViewId="0" topLeftCell="A37">
      <selection activeCell="AD32" sqref="AD32"/>
    </sheetView>
  </sheetViews>
  <sheetFormatPr defaultColWidth="9.125" defaultRowHeight="14.25"/>
  <cols>
    <col min="1" max="1" width="9.50390625" style="11" customWidth="1"/>
    <col min="2" max="2" width="11.50390625" style="11" customWidth="1"/>
    <col min="3" max="3" width="7.50390625" style="11" customWidth="1"/>
    <col min="4" max="4" width="6.875" style="11" bestFit="1" customWidth="1"/>
    <col min="5" max="5" width="7.625" style="11" customWidth="1"/>
    <col min="6" max="6" width="4.625" style="11" customWidth="1"/>
    <col min="7" max="7" width="7.625" style="11" customWidth="1"/>
    <col min="8" max="8" width="4.625" style="11" customWidth="1"/>
    <col min="9" max="9" width="7.625" style="11" customWidth="1"/>
    <col min="10" max="10" width="4.625" style="11" customWidth="1"/>
    <col min="11" max="11" width="7.625" style="11" customWidth="1"/>
    <col min="12" max="12" width="4.625" style="11" customWidth="1"/>
    <col min="13" max="13" width="7.625" style="11" customWidth="1"/>
    <col min="14" max="14" width="13.75390625" style="126" hidden="1" customWidth="1"/>
    <col min="15" max="15" width="11.375" style="126" hidden="1" customWidth="1"/>
    <col min="16" max="16" width="10.625" style="126" hidden="1" customWidth="1"/>
    <col min="17" max="18" width="9.125" style="126" hidden="1" customWidth="1"/>
    <col min="19" max="19" width="9.00390625" style="125" hidden="1" customWidth="1"/>
    <col min="20" max="29" width="9.125" style="126" hidden="1" customWidth="1"/>
    <col min="30" max="49" width="9.125" style="126" customWidth="1"/>
    <col min="50" max="16384" width="9.125" style="11" customWidth="1"/>
  </cols>
  <sheetData>
    <row r="1" spans="1:18" ht="27" customHeight="1">
      <c r="A1" s="23" t="s">
        <v>121</v>
      </c>
      <c r="D1" s="171" t="s">
        <v>157</v>
      </c>
      <c r="E1" s="171"/>
      <c r="F1" s="171"/>
      <c r="G1" s="171"/>
      <c r="H1" s="171"/>
      <c r="I1" s="171"/>
      <c r="J1" s="24"/>
      <c r="K1" s="167" t="s">
        <v>26</v>
      </c>
      <c r="L1" s="167"/>
      <c r="M1" s="96" t="s">
        <v>61</v>
      </c>
      <c r="N1" s="123" t="s">
        <v>162</v>
      </c>
      <c r="O1" s="123" t="s">
        <v>28</v>
      </c>
      <c r="P1" s="123" t="s">
        <v>35</v>
      </c>
      <c r="Q1" s="123" t="s">
        <v>53</v>
      </c>
      <c r="R1" s="124" t="s">
        <v>59</v>
      </c>
    </row>
    <row r="2" spans="1:18" ht="13.5" customHeight="1">
      <c r="A2" s="144"/>
      <c r="B2" s="146" t="s">
        <v>58</v>
      </c>
      <c r="C2" s="147"/>
      <c r="D2" s="147"/>
      <c r="E2" s="146" t="s">
        <v>158</v>
      </c>
      <c r="F2" s="147"/>
      <c r="G2" s="147"/>
      <c r="H2" s="147"/>
      <c r="I2" s="147"/>
      <c r="J2" s="147"/>
      <c r="K2" s="147"/>
      <c r="L2" s="147"/>
      <c r="M2" s="148"/>
      <c r="N2" s="123" t="s">
        <v>38</v>
      </c>
      <c r="O2" s="123" t="s">
        <v>32</v>
      </c>
      <c r="P2" s="123" t="s">
        <v>41</v>
      </c>
      <c r="Q2" s="123" t="s">
        <v>54</v>
      </c>
      <c r="R2" s="124" t="s">
        <v>60</v>
      </c>
    </row>
    <row r="3" spans="1:18" ht="27" customHeight="1">
      <c r="A3" s="145"/>
      <c r="B3" s="13" t="s">
        <v>91</v>
      </c>
      <c r="C3" s="13"/>
      <c r="D3" s="13" t="s">
        <v>90</v>
      </c>
      <c r="E3" s="13" t="s">
        <v>125</v>
      </c>
      <c r="F3" s="13" t="s">
        <v>133</v>
      </c>
      <c r="G3" s="13" t="s">
        <v>134</v>
      </c>
      <c r="H3" s="13" t="s">
        <v>159</v>
      </c>
      <c r="I3" s="13" t="s">
        <v>134</v>
      </c>
      <c r="J3" s="13" t="s">
        <v>133</v>
      </c>
      <c r="K3" s="169" t="s">
        <v>160</v>
      </c>
      <c r="L3" s="169"/>
      <c r="M3" s="169"/>
      <c r="N3" s="123" t="s">
        <v>30</v>
      </c>
      <c r="O3" s="123" t="s">
        <v>34</v>
      </c>
      <c r="P3" s="123" t="s">
        <v>36</v>
      </c>
      <c r="Q3" s="123" t="s">
        <v>55</v>
      </c>
      <c r="R3" s="124" t="s">
        <v>61</v>
      </c>
    </row>
    <row r="4" spans="1:18" ht="27" customHeight="1" hidden="1">
      <c r="A4" s="59"/>
      <c r="B4" s="60"/>
      <c r="C4" s="61"/>
      <c r="D4" s="62"/>
      <c r="E4" s="63"/>
      <c r="F4" s="60"/>
      <c r="G4" s="62"/>
      <c r="H4" s="63"/>
      <c r="I4" s="60"/>
      <c r="J4" s="62"/>
      <c r="K4" s="64"/>
      <c r="L4" s="65"/>
      <c r="M4" s="66"/>
      <c r="N4" s="123" t="s">
        <v>31</v>
      </c>
      <c r="O4" s="123" t="s">
        <v>33</v>
      </c>
      <c r="P4" s="123" t="s">
        <v>37</v>
      </c>
      <c r="Q4" s="123" t="s">
        <v>56</v>
      </c>
      <c r="R4" s="124" t="s">
        <v>62</v>
      </c>
    </row>
    <row r="5" spans="1:30" ht="16.5" customHeight="1">
      <c r="A5" s="25" t="s">
        <v>27</v>
      </c>
      <c r="B5" s="41" t="s">
        <v>190</v>
      </c>
      <c r="C5" s="104"/>
      <c r="D5" s="73">
        <v>107</v>
      </c>
      <c r="E5" s="26" t="s">
        <v>128</v>
      </c>
      <c r="F5" s="75">
        <v>19</v>
      </c>
      <c r="G5" s="76">
        <v>988</v>
      </c>
      <c r="H5" s="22" t="s">
        <v>135</v>
      </c>
      <c r="I5" s="67">
        <v>16</v>
      </c>
      <c r="J5" s="68">
        <v>1</v>
      </c>
      <c r="K5" s="149" t="s">
        <v>143</v>
      </c>
      <c r="L5" s="57" t="s">
        <v>144</v>
      </c>
      <c r="M5" s="81">
        <v>9533</v>
      </c>
      <c r="N5" s="123" t="s">
        <v>29</v>
      </c>
      <c r="O5" s="123" t="s">
        <v>15</v>
      </c>
      <c r="P5" s="123" t="s">
        <v>21</v>
      </c>
      <c r="Q5" s="127">
        <v>30</v>
      </c>
      <c r="R5" s="124" t="s">
        <v>63</v>
      </c>
      <c r="AD5" s="128">
        <f aca="true" t="shared" si="0" ref="AD5:AD12">IF(OR(F5&gt;G5,J5&gt;I5),"Lỗi","")</f>
      </c>
    </row>
    <row r="6" spans="1:30" ht="16.5" customHeight="1">
      <c r="A6" s="27" t="s">
        <v>123</v>
      </c>
      <c r="B6" s="42" t="s">
        <v>191</v>
      </c>
      <c r="C6" s="105"/>
      <c r="D6" s="74">
        <v>10717</v>
      </c>
      <c r="E6" s="28" t="s">
        <v>126</v>
      </c>
      <c r="F6" s="77"/>
      <c r="G6" s="78"/>
      <c r="H6" s="20" t="s">
        <v>136</v>
      </c>
      <c r="I6" s="69">
        <v>54</v>
      </c>
      <c r="J6" s="70">
        <v>1</v>
      </c>
      <c r="K6" s="150"/>
      <c r="L6" s="58" t="s">
        <v>145</v>
      </c>
      <c r="M6" s="44">
        <v>0</v>
      </c>
      <c r="N6" s="123" t="s">
        <v>40</v>
      </c>
      <c r="O6" s="123" t="s">
        <v>16</v>
      </c>
      <c r="P6" s="123" t="s">
        <v>19</v>
      </c>
      <c r="Q6" s="127">
        <v>33</v>
      </c>
      <c r="R6" s="124" t="s">
        <v>64</v>
      </c>
      <c r="AD6" s="128">
        <f t="shared" si="0"/>
      </c>
    </row>
    <row r="7" spans="1:30" ht="16.5" customHeight="1">
      <c r="A7" s="27" t="s">
        <v>124</v>
      </c>
      <c r="B7" s="42" t="s">
        <v>0</v>
      </c>
      <c r="C7" s="105"/>
      <c r="D7" s="74">
        <v>1071723</v>
      </c>
      <c r="E7" s="28" t="s">
        <v>127</v>
      </c>
      <c r="F7" s="77">
        <v>0</v>
      </c>
      <c r="G7" s="78">
        <v>0</v>
      </c>
      <c r="H7" s="20" t="s">
        <v>137</v>
      </c>
      <c r="I7" s="69">
        <v>56</v>
      </c>
      <c r="J7" s="70">
        <v>1</v>
      </c>
      <c r="K7" s="151" t="s">
        <v>142</v>
      </c>
      <c r="L7" s="58" t="s">
        <v>133</v>
      </c>
      <c r="M7" s="44">
        <v>1</v>
      </c>
      <c r="N7" s="123" t="s">
        <v>39</v>
      </c>
      <c r="O7" s="123" t="s">
        <v>42</v>
      </c>
      <c r="P7" s="123" t="s">
        <v>20</v>
      </c>
      <c r="Q7" s="127">
        <v>35</v>
      </c>
      <c r="R7" s="124" t="s">
        <v>65</v>
      </c>
      <c r="AD7" s="128">
        <f>IF(OR(F7&gt;G7,J7&gt;I7,M$7&gt;M$8),"Lỗi","")</f>
      </c>
    </row>
    <row r="8" spans="1:30" ht="16.5" customHeight="1">
      <c r="A8" s="27" t="s">
        <v>92</v>
      </c>
      <c r="B8" s="42" t="s">
        <v>0</v>
      </c>
      <c r="C8" s="105"/>
      <c r="D8" s="74">
        <v>10717231</v>
      </c>
      <c r="E8" s="28" t="s">
        <v>129</v>
      </c>
      <c r="F8" s="77">
        <v>2</v>
      </c>
      <c r="G8" s="78">
        <v>140</v>
      </c>
      <c r="H8" s="20" t="s">
        <v>138</v>
      </c>
      <c r="I8" s="69">
        <v>24</v>
      </c>
      <c r="J8" s="70">
        <v>1</v>
      </c>
      <c r="K8" s="150"/>
      <c r="L8" s="58" t="s">
        <v>146</v>
      </c>
      <c r="M8" s="44">
        <v>1980</v>
      </c>
      <c r="N8" s="126" t="s">
        <v>146</v>
      </c>
      <c r="O8" s="126" t="s">
        <v>4</v>
      </c>
      <c r="R8" s="124" t="s">
        <v>66</v>
      </c>
      <c r="AD8" s="128">
        <f>IF(OR(F8&gt;G8,J8&gt;I8,M$7&gt;M$8),"Lỗi","")</f>
      </c>
    </row>
    <row r="9" spans="1:30" ht="16.5" customHeight="1">
      <c r="A9" s="82" t="s">
        <v>24</v>
      </c>
      <c r="B9" s="42" t="s">
        <v>32</v>
      </c>
      <c r="C9" s="105"/>
      <c r="D9" s="119" t="str">
        <f>LOOKUP(B9,O2:O4,O5:O7)</f>
        <v>CL</v>
      </c>
      <c r="E9" s="28" t="s">
        <v>100</v>
      </c>
      <c r="F9" s="77">
        <v>1</v>
      </c>
      <c r="G9" s="78">
        <v>56</v>
      </c>
      <c r="H9" s="20" t="s">
        <v>105</v>
      </c>
      <c r="I9" s="69">
        <v>16</v>
      </c>
      <c r="J9" s="70">
        <v>1</v>
      </c>
      <c r="K9" s="151" t="s">
        <v>147</v>
      </c>
      <c r="L9" s="58" t="s">
        <v>133</v>
      </c>
      <c r="M9" s="44">
        <v>1</v>
      </c>
      <c r="N9" s="126" t="s">
        <v>22</v>
      </c>
      <c r="O9" s="127" t="s">
        <v>5</v>
      </c>
      <c r="Q9" s="123"/>
      <c r="R9" s="124" t="s">
        <v>67</v>
      </c>
      <c r="AD9" s="128">
        <f>IF(OR(F9&gt;G9,J9&gt;I9,M$9&gt;M$10),"Lỗi","")</f>
      </c>
    </row>
    <row r="10" spans="1:30" ht="16.5" customHeight="1">
      <c r="A10" s="27" t="s">
        <v>25</v>
      </c>
      <c r="B10" s="42" t="s">
        <v>29</v>
      </c>
      <c r="C10" s="105"/>
      <c r="D10" s="140" t="str">
        <f>LOOKUP(B10,N2:N7,N8:N13)</f>
        <v>TH</v>
      </c>
      <c r="E10" s="28" t="s">
        <v>130</v>
      </c>
      <c r="F10" s="77"/>
      <c r="G10" s="78"/>
      <c r="H10" s="20" t="s">
        <v>139</v>
      </c>
      <c r="I10" s="69">
        <v>54</v>
      </c>
      <c r="J10" s="70">
        <v>1</v>
      </c>
      <c r="K10" s="150"/>
      <c r="L10" s="58" t="s">
        <v>146</v>
      </c>
      <c r="M10" s="44">
        <v>330</v>
      </c>
      <c r="N10" s="124" t="s">
        <v>18</v>
      </c>
      <c r="O10" s="131" t="s">
        <v>6</v>
      </c>
      <c r="P10" s="124"/>
      <c r="Q10" s="124"/>
      <c r="R10" s="124" t="s">
        <v>68</v>
      </c>
      <c r="AD10" s="128">
        <f>IF(OR(F10&gt;G10,J10&gt;I10,M$9&gt;M$10),"Lỗi","")</f>
      </c>
    </row>
    <row r="11" spans="1:30" ht="16.5" customHeight="1">
      <c r="A11" s="27" t="s">
        <v>52</v>
      </c>
      <c r="B11" s="42" t="s">
        <v>54</v>
      </c>
      <c r="C11" s="105"/>
      <c r="D11" s="120">
        <f>IF(B11&lt;&gt;"",LOOKUP(B11,Q2:Q4,Q5:Q7),"0")</f>
        <v>30</v>
      </c>
      <c r="E11" s="28" t="s">
        <v>131</v>
      </c>
      <c r="F11" s="77">
        <v>1</v>
      </c>
      <c r="G11" s="78">
        <v>52</v>
      </c>
      <c r="H11" s="20" t="s">
        <v>141</v>
      </c>
      <c r="I11" s="69">
        <v>0</v>
      </c>
      <c r="J11" s="70">
        <v>0</v>
      </c>
      <c r="K11" s="141" t="s">
        <v>148</v>
      </c>
      <c r="L11" s="161"/>
      <c r="M11" s="122"/>
      <c r="N11" s="124" t="s">
        <v>17</v>
      </c>
      <c r="O11" s="131" t="s">
        <v>3</v>
      </c>
      <c r="P11" s="123">
        <f>IF(M11&lt;&gt;"",LOOKUP(M11,O9:O11,O12:O14),"")</f>
      </c>
      <c r="Q11" s="124"/>
      <c r="R11" s="126" t="s">
        <v>71</v>
      </c>
      <c r="AD11" s="128">
        <f t="shared" si="0"/>
      </c>
    </row>
    <row r="12" spans="1:30" ht="16.5" customHeight="1">
      <c r="A12" s="29" t="s">
        <v>122</v>
      </c>
      <c r="B12" s="43" t="s">
        <v>37</v>
      </c>
      <c r="C12" s="106"/>
      <c r="D12" s="121" t="str">
        <f>IF(B12&lt;&gt;"",LOOKUP(B12,P2:P4,P5:P7),"0")</f>
        <v>M2</v>
      </c>
      <c r="E12" s="30" t="s">
        <v>132</v>
      </c>
      <c r="F12" s="79">
        <v>1</v>
      </c>
      <c r="G12" s="80">
        <v>330</v>
      </c>
      <c r="H12" s="21" t="s">
        <v>140</v>
      </c>
      <c r="I12" s="71">
        <v>12</v>
      </c>
      <c r="J12" s="72">
        <v>1</v>
      </c>
      <c r="K12" s="162" t="s">
        <v>149</v>
      </c>
      <c r="L12" s="163"/>
      <c r="M12" s="46">
        <v>1</v>
      </c>
      <c r="N12" s="124" t="s">
        <v>23</v>
      </c>
      <c r="O12" s="131">
        <v>135</v>
      </c>
      <c r="P12" s="124"/>
      <c r="Q12" s="124"/>
      <c r="R12" s="126" t="s">
        <v>72</v>
      </c>
      <c r="AD12" s="128">
        <f t="shared" si="0"/>
      </c>
    </row>
    <row r="13" spans="1:18" ht="13.5" customHeight="1">
      <c r="A13" s="152" t="s">
        <v>76</v>
      </c>
      <c r="B13" s="153"/>
      <c r="C13" s="158" t="s">
        <v>168</v>
      </c>
      <c r="D13" s="146" t="s">
        <v>57</v>
      </c>
      <c r="E13" s="147"/>
      <c r="F13" s="147"/>
      <c r="G13" s="147"/>
      <c r="H13" s="147"/>
      <c r="I13" s="147"/>
      <c r="J13" s="147"/>
      <c r="K13" s="147"/>
      <c r="L13" s="147"/>
      <c r="M13" s="148"/>
      <c r="N13" s="126" t="s">
        <v>42</v>
      </c>
      <c r="O13" s="132" t="s">
        <v>1</v>
      </c>
      <c r="R13" s="126" t="s">
        <v>73</v>
      </c>
    </row>
    <row r="14" spans="1:15" ht="13.5" customHeight="1">
      <c r="A14" s="154"/>
      <c r="B14" s="155"/>
      <c r="C14" s="159"/>
      <c r="D14" s="168" t="s">
        <v>44</v>
      </c>
      <c r="E14" s="168"/>
      <c r="F14" s="168" t="s">
        <v>45</v>
      </c>
      <c r="G14" s="168"/>
      <c r="H14" s="168" t="s">
        <v>46</v>
      </c>
      <c r="I14" s="168"/>
      <c r="J14" s="168" t="s">
        <v>47</v>
      </c>
      <c r="K14" s="168"/>
      <c r="L14" s="168" t="s">
        <v>48</v>
      </c>
      <c r="M14" s="168"/>
      <c r="N14" s="129"/>
      <c r="O14" s="132" t="s">
        <v>2</v>
      </c>
    </row>
    <row r="15" spans="1:13" ht="25.5" customHeight="1">
      <c r="A15" s="156"/>
      <c r="B15" s="157"/>
      <c r="C15" s="160"/>
      <c r="D15" s="13" t="s">
        <v>50</v>
      </c>
      <c r="E15" s="13" t="s">
        <v>51</v>
      </c>
      <c r="F15" s="13" t="s">
        <v>50</v>
      </c>
      <c r="G15" s="13" t="s">
        <v>51</v>
      </c>
      <c r="H15" s="13" t="s">
        <v>50</v>
      </c>
      <c r="I15" s="13" t="s">
        <v>51</v>
      </c>
      <c r="J15" s="13" t="s">
        <v>50</v>
      </c>
      <c r="K15" s="13" t="s">
        <v>51</v>
      </c>
      <c r="L15" s="13" t="s">
        <v>50</v>
      </c>
      <c r="M15" s="13" t="s">
        <v>51</v>
      </c>
    </row>
    <row r="16" spans="1:13" ht="16.5" customHeight="1">
      <c r="A16" s="170" t="s">
        <v>49</v>
      </c>
      <c r="B16" s="170"/>
      <c r="C16" s="133">
        <f>E16+G16+I16+K16+M16</f>
        <v>568</v>
      </c>
      <c r="D16" s="34">
        <f aca="true" t="shared" si="1" ref="D16:M16">SUM(D18:D20)</f>
        <v>5</v>
      </c>
      <c r="E16" s="34">
        <f t="shared" si="1"/>
        <v>125</v>
      </c>
      <c r="F16" s="34">
        <f t="shared" si="1"/>
        <v>5</v>
      </c>
      <c r="G16" s="34">
        <f t="shared" si="1"/>
        <v>140</v>
      </c>
      <c r="H16" s="34">
        <f t="shared" si="1"/>
        <v>4</v>
      </c>
      <c r="I16" s="34">
        <f t="shared" si="1"/>
        <v>116</v>
      </c>
      <c r="J16" s="34">
        <f t="shared" si="1"/>
        <v>4</v>
      </c>
      <c r="K16" s="34">
        <f t="shared" si="1"/>
        <v>122</v>
      </c>
      <c r="L16" s="34">
        <f t="shared" si="1"/>
        <v>3</v>
      </c>
      <c r="M16" s="34">
        <f t="shared" si="1"/>
        <v>65</v>
      </c>
    </row>
    <row r="17" spans="1:13" ht="16.5" customHeight="1">
      <c r="A17" s="143" t="s">
        <v>75</v>
      </c>
      <c r="B17" s="143"/>
      <c r="C17" s="134">
        <f aca="true" t="shared" si="2" ref="C17:C46">E17+G17+I17+K17+M17</f>
        <v>273</v>
      </c>
      <c r="D17" s="97"/>
      <c r="E17" s="44">
        <v>49</v>
      </c>
      <c r="F17" s="97"/>
      <c r="G17" s="44">
        <v>65</v>
      </c>
      <c r="H17" s="97"/>
      <c r="I17" s="44">
        <v>56</v>
      </c>
      <c r="J17" s="97"/>
      <c r="K17" s="44">
        <v>70</v>
      </c>
      <c r="L17" s="97"/>
      <c r="M17" s="44">
        <v>33</v>
      </c>
    </row>
    <row r="18" spans="1:13" ht="16.5" customHeight="1">
      <c r="A18" s="143" t="s">
        <v>85</v>
      </c>
      <c r="B18" s="143"/>
      <c r="C18" s="134">
        <f t="shared" si="2"/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 ht="16.5" customHeight="1">
      <c r="A19" s="143" t="s">
        <v>177</v>
      </c>
      <c r="B19" s="143"/>
      <c r="C19" s="134">
        <f t="shared" si="2"/>
        <v>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6.5" customHeight="1">
      <c r="A20" s="166" t="s">
        <v>178</v>
      </c>
      <c r="B20" s="166"/>
      <c r="C20" s="135">
        <f t="shared" si="2"/>
        <v>568</v>
      </c>
      <c r="D20" s="45">
        <v>5</v>
      </c>
      <c r="E20" s="45">
        <v>125</v>
      </c>
      <c r="F20" s="45">
        <v>5</v>
      </c>
      <c r="G20" s="45">
        <v>140</v>
      </c>
      <c r="H20" s="45">
        <v>4</v>
      </c>
      <c r="I20" s="45">
        <v>116</v>
      </c>
      <c r="J20" s="45">
        <v>4</v>
      </c>
      <c r="K20" s="45">
        <v>122</v>
      </c>
      <c r="L20" s="45">
        <v>3</v>
      </c>
      <c r="M20" s="45">
        <v>65</v>
      </c>
    </row>
    <row r="21" spans="1:30" ht="16.5" customHeight="1">
      <c r="A21" s="164" t="s">
        <v>161</v>
      </c>
      <c r="B21" s="165"/>
      <c r="C21" s="133">
        <f t="shared" si="2"/>
        <v>568</v>
      </c>
      <c r="D21" s="98"/>
      <c r="E21" s="35">
        <f aca="true" t="shared" si="3" ref="E21:M21">SUM(E22:E28)</f>
        <v>125</v>
      </c>
      <c r="F21" s="98">
        <f t="shared" si="3"/>
        <v>0</v>
      </c>
      <c r="G21" s="35">
        <f t="shared" si="3"/>
        <v>140</v>
      </c>
      <c r="H21" s="98">
        <f t="shared" si="3"/>
        <v>0</v>
      </c>
      <c r="I21" s="35">
        <f t="shared" si="3"/>
        <v>116</v>
      </c>
      <c r="J21" s="98">
        <f t="shared" si="3"/>
        <v>0</v>
      </c>
      <c r="K21" s="35">
        <f t="shared" si="3"/>
        <v>122</v>
      </c>
      <c r="L21" s="98">
        <f t="shared" si="3"/>
        <v>0</v>
      </c>
      <c r="M21" s="35">
        <f t="shared" si="3"/>
        <v>65</v>
      </c>
      <c r="AD21" s="126">
        <f>IF(OR(E21&lt;&gt;E$16,G21&lt;&gt;G$16,I21&lt;&gt;I$16,K21&lt;&gt;K$16,M21&lt;&gt;M$16),"Lỗi","")</f>
      </c>
    </row>
    <row r="22" spans="1:13" ht="16.5" customHeight="1">
      <c r="A22" s="31" t="s">
        <v>156</v>
      </c>
      <c r="B22" s="31"/>
      <c r="C22" s="134">
        <f t="shared" si="2"/>
        <v>121</v>
      </c>
      <c r="D22" s="99"/>
      <c r="E22" s="44">
        <v>121</v>
      </c>
      <c r="F22" s="99"/>
      <c r="G22" s="44"/>
      <c r="H22" s="99"/>
      <c r="I22" s="44"/>
      <c r="J22" s="99"/>
      <c r="K22" s="44"/>
      <c r="L22" s="99"/>
      <c r="M22" s="44"/>
    </row>
    <row r="23" spans="1:13" ht="16.5" customHeight="1">
      <c r="A23" s="142" t="s">
        <v>150</v>
      </c>
      <c r="B23" s="142"/>
      <c r="C23" s="134">
        <f t="shared" si="2"/>
        <v>140</v>
      </c>
      <c r="D23" s="99"/>
      <c r="E23" s="44">
        <v>4</v>
      </c>
      <c r="F23" s="99"/>
      <c r="G23" s="44">
        <v>136</v>
      </c>
      <c r="H23" s="99"/>
      <c r="I23" s="44"/>
      <c r="J23" s="99"/>
      <c r="K23" s="44"/>
      <c r="L23" s="99"/>
      <c r="M23" s="44"/>
    </row>
    <row r="24" spans="1:13" ht="16.5" customHeight="1">
      <c r="A24" s="142" t="s">
        <v>151</v>
      </c>
      <c r="B24" s="142"/>
      <c r="C24" s="134">
        <f t="shared" si="2"/>
        <v>117</v>
      </c>
      <c r="D24" s="99"/>
      <c r="E24" s="44"/>
      <c r="F24" s="99"/>
      <c r="G24" s="44">
        <v>3</v>
      </c>
      <c r="H24" s="99"/>
      <c r="I24" s="44">
        <v>114</v>
      </c>
      <c r="J24" s="99"/>
      <c r="K24" s="44"/>
      <c r="L24" s="99"/>
      <c r="M24" s="44"/>
    </row>
    <row r="25" spans="1:13" ht="16.5" customHeight="1">
      <c r="A25" s="142" t="s">
        <v>152</v>
      </c>
      <c r="B25" s="142"/>
      <c r="C25" s="134">
        <f t="shared" si="2"/>
        <v>121</v>
      </c>
      <c r="D25" s="99"/>
      <c r="E25" s="44"/>
      <c r="F25" s="99"/>
      <c r="G25" s="44">
        <v>1</v>
      </c>
      <c r="H25" s="99"/>
      <c r="I25" s="44">
        <v>2</v>
      </c>
      <c r="J25" s="99"/>
      <c r="K25" s="44">
        <v>118</v>
      </c>
      <c r="L25" s="99"/>
      <c r="M25" s="44"/>
    </row>
    <row r="26" spans="1:13" ht="16.5" customHeight="1">
      <c r="A26" s="142" t="s">
        <v>153</v>
      </c>
      <c r="B26" s="142"/>
      <c r="C26" s="134">
        <f t="shared" si="2"/>
        <v>66</v>
      </c>
      <c r="D26" s="99"/>
      <c r="E26" s="44"/>
      <c r="F26" s="99"/>
      <c r="G26" s="44"/>
      <c r="H26" s="99"/>
      <c r="I26" s="44"/>
      <c r="J26" s="99"/>
      <c r="K26" s="44">
        <v>4</v>
      </c>
      <c r="L26" s="99"/>
      <c r="M26" s="44">
        <v>62</v>
      </c>
    </row>
    <row r="27" spans="1:13" ht="16.5" customHeight="1">
      <c r="A27" s="142" t="s">
        <v>154</v>
      </c>
      <c r="B27" s="142"/>
      <c r="C27" s="134">
        <f t="shared" si="2"/>
        <v>2</v>
      </c>
      <c r="D27" s="99"/>
      <c r="E27" s="44"/>
      <c r="F27" s="99"/>
      <c r="G27" s="44"/>
      <c r="H27" s="99"/>
      <c r="I27" s="44"/>
      <c r="J27" s="99"/>
      <c r="K27" s="44"/>
      <c r="L27" s="99"/>
      <c r="M27" s="44">
        <v>2</v>
      </c>
    </row>
    <row r="28" spans="1:13" ht="16.5" customHeight="1">
      <c r="A28" s="172" t="s">
        <v>155</v>
      </c>
      <c r="B28" s="172"/>
      <c r="C28" s="135">
        <f t="shared" si="2"/>
        <v>1</v>
      </c>
      <c r="D28" s="100"/>
      <c r="E28" s="46"/>
      <c r="F28" s="100"/>
      <c r="G28" s="46"/>
      <c r="H28" s="100"/>
      <c r="I28" s="46"/>
      <c r="J28" s="100"/>
      <c r="K28" s="46"/>
      <c r="L28" s="100"/>
      <c r="M28" s="46">
        <v>1</v>
      </c>
    </row>
    <row r="29" spans="1:30" ht="16.5" customHeight="1">
      <c r="A29" s="173" t="s">
        <v>74</v>
      </c>
      <c r="B29" s="173"/>
      <c r="C29" s="133">
        <f t="shared" si="2"/>
        <v>0</v>
      </c>
      <c r="D29" s="98"/>
      <c r="E29" s="47"/>
      <c r="F29" s="98"/>
      <c r="G29" s="47"/>
      <c r="H29" s="98"/>
      <c r="I29" s="47"/>
      <c r="J29" s="98"/>
      <c r="K29" s="47"/>
      <c r="L29" s="98"/>
      <c r="M29" s="47"/>
      <c r="AD29" s="126">
        <f>IF(OR(E29&gt;E$16,G29&gt;G$16,I29&gt;I$16,K29&gt;K$16,M29&gt;M$16),"Lỗi","")</f>
      </c>
    </row>
    <row r="30" spans="1:30" ht="16.5" customHeight="1">
      <c r="A30" s="174" t="s">
        <v>75</v>
      </c>
      <c r="B30" s="174"/>
      <c r="C30" s="135">
        <f t="shared" si="2"/>
        <v>0</v>
      </c>
      <c r="D30" s="100"/>
      <c r="E30" s="46"/>
      <c r="F30" s="100"/>
      <c r="G30" s="46"/>
      <c r="H30" s="100"/>
      <c r="I30" s="46"/>
      <c r="J30" s="100"/>
      <c r="K30" s="46"/>
      <c r="L30" s="100"/>
      <c r="M30" s="46"/>
      <c r="AD30" s="126">
        <f>IF(OR(E30&gt;E$29,G30&gt;G$29,I30&gt;I$29,K30&gt;K$29,M30&gt;M$29),"Lỗi","")</f>
      </c>
    </row>
    <row r="31" spans="1:30" ht="16.5" customHeight="1">
      <c r="A31" s="173" t="s">
        <v>70</v>
      </c>
      <c r="B31" s="173"/>
      <c r="C31" s="133">
        <f t="shared" si="2"/>
        <v>4</v>
      </c>
      <c r="D31" s="98"/>
      <c r="E31" s="35">
        <f>SUM(E32:E33)</f>
        <v>3</v>
      </c>
      <c r="F31" s="101"/>
      <c r="G31" s="35">
        <f>SUM(G32:G33)</f>
        <v>0</v>
      </c>
      <c r="H31" s="101"/>
      <c r="I31" s="35">
        <f>SUM(I32:I33)</f>
        <v>0</v>
      </c>
      <c r="J31" s="101"/>
      <c r="K31" s="35">
        <f>SUM(K32:K33)</f>
        <v>0</v>
      </c>
      <c r="L31" s="101"/>
      <c r="M31" s="35">
        <f>SUM(M32:M33)</f>
        <v>1</v>
      </c>
      <c r="AD31" s="126">
        <f>IF(OR(E31&gt;E$16,G31&gt;G$16,I31&gt;I$16,K31&gt;K$16,M31&gt;M$16),"Lỗi","")</f>
      </c>
    </row>
    <row r="32" spans="1:13" ht="16.5" customHeight="1">
      <c r="A32" s="143" t="s">
        <v>87</v>
      </c>
      <c r="B32" s="143"/>
      <c r="C32" s="134">
        <f t="shared" si="2"/>
        <v>4</v>
      </c>
      <c r="D32" s="99"/>
      <c r="E32" s="44">
        <v>3</v>
      </c>
      <c r="F32" s="97"/>
      <c r="G32" s="44"/>
      <c r="H32" s="97"/>
      <c r="I32" s="44"/>
      <c r="J32" s="97"/>
      <c r="K32" s="44"/>
      <c r="L32" s="97"/>
      <c r="M32" s="44">
        <v>1</v>
      </c>
    </row>
    <row r="33" spans="1:13" ht="16.5" customHeight="1">
      <c r="A33" s="174" t="s">
        <v>88</v>
      </c>
      <c r="B33" s="174"/>
      <c r="C33" s="135">
        <f t="shared" si="2"/>
        <v>0</v>
      </c>
      <c r="D33" s="100"/>
      <c r="E33" s="46"/>
      <c r="F33" s="107"/>
      <c r="G33" s="46"/>
      <c r="H33" s="107"/>
      <c r="I33" s="46"/>
      <c r="J33" s="107"/>
      <c r="K33" s="46"/>
      <c r="L33" s="107"/>
      <c r="M33" s="46"/>
    </row>
    <row r="34" spans="1:30" ht="16.5" customHeight="1">
      <c r="A34" s="170" t="s">
        <v>179</v>
      </c>
      <c r="B34" s="170"/>
      <c r="C34" s="133">
        <f t="shared" si="2"/>
        <v>303</v>
      </c>
      <c r="D34" s="34">
        <f aca="true" t="shared" si="4" ref="D34:M34">SUM(D35:D38)</f>
        <v>0</v>
      </c>
      <c r="E34" s="34">
        <f t="shared" si="4"/>
        <v>0</v>
      </c>
      <c r="F34" s="34">
        <f t="shared" si="4"/>
        <v>0</v>
      </c>
      <c r="G34" s="34">
        <f t="shared" si="4"/>
        <v>0</v>
      </c>
      <c r="H34" s="34">
        <f t="shared" si="4"/>
        <v>4</v>
      </c>
      <c r="I34" s="34">
        <f t="shared" si="4"/>
        <v>116</v>
      </c>
      <c r="J34" s="34">
        <f t="shared" si="4"/>
        <v>4</v>
      </c>
      <c r="K34" s="34">
        <f t="shared" si="4"/>
        <v>122</v>
      </c>
      <c r="L34" s="34">
        <f t="shared" si="4"/>
        <v>3</v>
      </c>
      <c r="M34" s="34">
        <f t="shared" si="4"/>
        <v>65</v>
      </c>
      <c r="AD34" s="126">
        <f>IF(OR(E34&gt;E$16,G34&gt;G$16,I34&gt;I$16,K34&gt;K$16,M34&gt;M$16),"Lỗi","")</f>
      </c>
    </row>
    <row r="35" spans="1:13" ht="16.5" customHeight="1">
      <c r="A35" s="143" t="s">
        <v>86</v>
      </c>
      <c r="B35" s="143"/>
      <c r="C35" s="134">
        <f t="shared" si="2"/>
        <v>303</v>
      </c>
      <c r="D35" s="44"/>
      <c r="E35" s="44"/>
      <c r="F35" s="44"/>
      <c r="G35" s="44"/>
      <c r="H35" s="44">
        <v>4</v>
      </c>
      <c r="I35" s="44">
        <v>116</v>
      </c>
      <c r="J35" s="44">
        <v>4</v>
      </c>
      <c r="K35" s="44">
        <v>122</v>
      </c>
      <c r="L35" s="44">
        <v>3</v>
      </c>
      <c r="M35" s="44">
        <v>65</v>
      </c>
    </row>
    <row r="36" spans="1:13" ht="16.5" customHeight="1">
      <c r="A36" s="143" t="s">
        <v>184</v>
      </c>
      <c r="B36" s="143"/>
      <c r="C36" s="134">
        <f t="shared" si="2"/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6.5" customHeight="1">
      <c r="A37" s="143" t="s">
        <v>185</v>
      </c>
      <c r="B37" s="143"/>
      <c r="C37" s="134">
        <f t="shared" si="2"/>
        <v>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6.5" customHeight="1">
      <c r="A38" s="143" t="s">
        <v>186</v>
      </c>
      <c r="B38" s="143"/>
      <c r="C38" s="134">
        <f t="shared" si="2"/>
        <v>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6.5" customHeight="1">
      <c r="A39" s="143" t="s">
        <v>187</v>
      </c>
      <c r="B39" s="143"/>
      <c r="C39" s="134">
        <f t="shared" si="2"/>
        <v>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6.5" customHeight="1">
      <c r="A40" s="143" t="s">
        <v>188</v>
      </c>
      <c r="B40" s="143"/>
      <c r="C40" s="134">
        <f t="shared" si="2"/>
        <v>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6.5" customHeight="1">
      <c r="A41" s="166" t="s">
        <v>189</v>
      </c>
      <c r="B41" s="166"/>
      <c r="C41" s="135">
        <f t="shared" si="2"/>
        <v>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30" ht="16.5" customHeight="1">
      <c r="A42" s="175" t="s">
        <v>180</v>
      </c>
      <c r="B42" s="175"/>
      <c r="C42" s="136">
        <f t="shared" si="2"/>
        <v>302</v>
      </c>
      <c r="D42" s="48"/>
      <c r="E42" s="48"/>
      <c r="F42" s="48"/>
      <c r="G42" s="48"/>
      <c r="H42" s="48">
        <v>4</v>
      </c>
      <c r="I42" s="48">
        <v>116</v>
      </c>
      <c r="J42" s="48">
        <v>4</v>
      </c>
      <c r="K42" s="48">
        <v>121</v>
      </c>
      <c r="L42" s="48">
        <v>3</v>
      </c>
      <c r="M42" s="48">
        <v>65</v>
      </c>
      <c r="AD42" s="126">
        <f>IF(OR(E42&gt;E$16,G42&gt;G$16,I42&gt;I$16,K42&gt;K$16,M42&gt;M$16),"Lỗi","")</f>
      </c>
    </row>
    <row r="43" spans="1:13" ht="16.5" customHeight="1">
      <c r="A43" s="173" t="s">
        <v>181</v>
      </c>
      <c r="B43" s="173"/>
      <c r="C43" s="133">
        <f t="shared" si="2"/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6.5" customHeight="1" hidden="1">
      <c r="A44" s="143" t="s">
        <v>89</v>
      </c>
      <c r="B44" s="143"/>
      <c r="C44" s="134">
        <f t="shared" si="2"/>
        <v>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6.5" customHeight="1">
      <c r="A45" s="143" t="s">
        <v>182</v>
      </c>
      <c r="B45" s="143"/>
      <c r="C45" s="134">
        <f t="shared" si="2"/>
        <v>139</v>
      </c>
      <c r="D45" s="44">
        <v>5</v>
      </c>
      <c r="E45" s="44">
        <v>78</v>
      </c>
      <c r="F45" s="44">
        <v>5</v>
      </c>
      <c r="G45" s="44">
        <v>35</v>
      </c>
      <c r="H45" s="44">
        <v>1</v>
      </c>
      <c r="I45" s="44">
        <v>15</v>
      </c>
      <c r="J45" s="44">
        <v>1</v>
      </c>
      <c r="K45" s="44">
        <v>8</v>
      </c>
      <c r="L45" s="44">
        <v>1</v>
      </c>
      <c r="M45" s="44">
        <v>3</v>
      </c>
    </row>
    <row r="46" spans="1:13" ht="16.5" customHeight="1">
      <c r="A46" s="174" t="s">
        <v>183</v>
      </c>
      <c r="B46" s="174"/>
      <c r="C46" s="135">
        <f t="shared" si="2"/>
        <v>4</v>
      </c>
      <c r="D46" s="46">
        <v>1</v>
      </c>
      <c r="E46" s="109">
        <f>E32</f>
        <v>3</v>
      </c>
      <c r="F46" s="46"/>
      <c r="G46" s="109">
        <f>G32</f>
        <v>0</v>
      </c>
      <c r="H46" s="46"/>
      <c r="I46" s="109">
        <f>I32</f>
        <v>0</v>
      </c>
      <c r="J46" s="46"/>
      <c r="K46" s="109">
        <f>K32</f>
        <v>0</v>
      </c>
      <c r="L46" s="46">
        <v>1</v>
      </c>
      <c r="M46" s="109">
        <f>M32</f>
        <v>1</v>
      </c>
    </row>
    <row r="47" spans="1:13" ht="16.5" customHeight="1">
      <c r="A47" s="102"/>
      <c r="B47" s="102"/>
      <c r="C47"/>
      <c r="D47" s="103">
        <f>IF(OR(D42&gt;D16,D34&gt;D16),"Lỗi","")</f>
      </c>
      <c r="E47" s="103">
        <f>IF(OR((E21&lt;&gt;E16),(E45&gt;E16),(E34&gt;E16)),"Lỗi",)</f>
        <v>0</v>
      </c>
      <c r="F47" s="103">
        <f>IF(OR(F42&gt;F16,F34&gt;F16),"Lỗi","")</f>
      </c>
      <c r="G47" s="103">
        <f>IF(OR((G21&lt;&gt;G16),(G45&gt;G16),(G34&gt;G16)),"Lỗi",)</f>
        <v>0</v>
      </c>
      <c r="H47" s="103">
        <f>IF(OR(H42&gt;H16,H34&gt;H16),"Lỗi","")</f>
      </c>
      <c r="I47" s="103">
        <f>IF(OR((I21&lt;&gt;I16),(I45&gt;I16),(I34&gt;I16)),"Lỗi",)</f>
        <v>0</v>
      </c>
      <c r="J47" s="103">
        <f>IF(OR(J42&gt;J16,J34&gt;J16),"Lỗi","")</f>
      </c>
      <c r="K47" s="103">
        <f>IF(OR((K21&lt;&gt;K16),(K45&gt;K16),(K34&gt;K16)),"Lỗi",)</f>
        <v>0</v>
      </c>
      <c r="L47" s="103">
        <f>IF(OR(L42&gt;L16,L34&gt;L16),"Lỗi","")</f>
      </c>
      <c r="M47" s="103">
        <f>IF(OR((M21&lt;&gt;M16),(M45&gt;M16),(M34&gt;M16)),"Lỗi",)</f>
        <v>0</v>
      </c>
    </row>
    <row r="48" spans="1:2" ht="13.5" customHeight="1">
      <c r="A48" s="11" t="s">
        <v>163</v>
      </c>
      <c r="B48" s="11" t="s">
        <v>164</v>
      </c>
    </row>
    <row r="49" ht="13.5" customHeight="1">
      <c r="B49" s="11" t="s">
        <v>165</v>
      </c>
    </row>
    <row r="50" ht="13.5" customHeight="1">
      <c r="B50" s="11" t="s">
        <v>166</v>
      </c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14:49" s="32" customFormat="1" ht="13.5" customHeight="1"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</row>
    <row r="59" spans="14:49" s="32" customFormat="1" ht="13.5" customHeight="1"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</row>
    <row r="60" spans="14:49" s="32" customFormat="1" ht="27.75" customHeight="1"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</row>
    <row r="61" spans="14:49" s="32" customFormat="1" ht="14.25"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</row>
    <row r="62" spans="14:49" s="32" customFormat="1" ht="13.5" customHeight="1"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</row>
    <row r="63" spans="14:49" s="32" customFormat="1" ht="13.5" customHeight="1"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</row>
    <row r="64" spans="14:49" s="32" customFormat="1" ht="13.5" customHeight="1"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</row>
    <row r="65" spans="14:49" s="32" customFormat="1" ht="13.5" customHeight="1"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</row>
    <row r="66" spans="14:49" s="32" customFormat="1" ht="13.5" customHeight="1"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</row>
    <row r="67" spans="14:49" s="32" customFormat="1" ht="13.5" customHeight="1"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</row>
    <row r="68" spans="14:49" s="32" customFormat="1" ht="13.5" customHeight="1"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</row>
    <row r="69" spans="14:49" s="32" customFormat="1" ht="13.5" customHeight="1"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</row>
    <row r="70" spans="14:49" s="32" customFormat="1" ht="13.5" customHeight="1"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</row>
    <row r="71" spans="14:49" s="32" customFormat="1" ht="13.5" customHeight="1"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</row>
    <row r="72" spans="14:49" s="32" customFormat="1" ht="13.5" customHeight="1"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</row>
    <row r="73" spans="14:49" s="32" customFormat="1" ht="13.5" customHeight="1"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</row>
    <row r="74" spans="14:49" s="32" customFormat="1" ht="13.5" customHeight="1"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</row>
    <row r="75" spans="14:49" s="32" customFormat="1" ht="13.5" customHeight="1"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</row>
    <row r="76" spans="14:49" s="32" customFormat="1" ht="13.5" customHeight="1"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</row>
    <row r="77" spans="14:49" s="32" customFormat="1" ht="13.5" customHeight="1"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</row>
    <row r="78" spans="14:49" s="32" customFormat="1" ht="13.5" customHeight="1"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</row>
    <row r="79" spans="14:49" s="32" customFormat="1" ht="13.5" customHeight="1"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</row>
    <row r="80" spans="14:49" s="32" customFormat="1" ht="13.5" customHeight="1"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</row>
    <row r="81" spans="14:49" s="32" customFormat="1" ht="13.5" customHeight="1"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</row>
    <row r="82" spans="14:49" s="32" customFormat="1" ht="14.25" customHeight="1"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</row>
    <row r="83" spans="14:49" s="32" customFormat="1" ht="14.25"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</row>
    <row r="84" spans="14:49" s="32" customFormat="1" ht="14.25"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</row>
    <row r="85" spans="14:49" s="32" customFormat="1" ht="14.25"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</row>
    <row r="86" spans="14:49" s="32" customFormat="1" ht="14.25"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</row>
    <row r="87" spans="14:49" s="32" customFormat="1" ht="14.25"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</row>
    <row r="88" spans="14:49" s="32" customFormat="1" ht="14.25"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</row>
    <row r="89" spans="14:49" s="32" customFormat="1" ht="14.25"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</row>
    <row r="90" spans="14:49" s="32" customFormat="1" ht="14.25"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</row>
    <row r="91" spans="14:49" s="32" customFormat="1" ht="14.25"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</row>
    <row r="92" spans="14:49" s="32" customFormat="1" ht="14.25"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</row>
    <row r="93" spans="14:49" s="32" customFormat="1" ht="14.25"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</row>
    <row r="94" spans="14:49" s="32" customFormat="1" ht="14.25"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</row>
    <row r="95" spans="14:49" s="32" customFormat="1" ht="14.25"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</row>
    <row r="96" spans="14:49" s="32" customFormat="1" ht="14.25"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</row>
    <row r="97" spans="14:49" s="32" customFormat="1" ht="14.25"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</row>
    <row r="98" spans="14:49" s="32" customFormat="1" ht="14.25"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</row>
    <row r="99" spans="14:49" s="32" customFormat="1" ht="14.25"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</row>
    <row r="100" spans="14:49" s="32" customFormat="1" ht="14.25"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</row>
    <row r="101" spans="14:49" s="32" customFormat="1" ht="14.25"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</row>
    <row r="102" spans="14:49" s="32" customFormat="1" ht="14.25"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</row>
    <row r="103" spans="14:49" s="32" customFormat="1" ht="14.25"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</row>
    <row r="104" spans="14:49" s="32" customFormat="1" ht="14.25"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</row>
    <row r="105" spans="14:49" s="32" customFormat="1" ht="14.25"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</row>
    <row r="106" spans="14:49" s="33" customFormat="1" ht="14.25"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</row>
    <row r="107" spans="14:49" s="33" customFormat="1" ht="14.25"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</row>
    <row r="108" spans="14:49" s="33" customFormat="1" ht="14.25"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</row>
    <row r="109" spans="14:49" s="33" customFormat="1" ht="14.25"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</row>
    <row r="110" spans="14:49" s="33" customFormat="1" ht="14.25"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</row>
    <row r="111" spans="14:49" s="33" customFormat="1" ht="14.25"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</row>
    <row r="112" spans="14:49" s="33" customFormat="1" ht="14.25"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</row>
    <row r="113" spans="14:49" s="33" customFormat="1" ht="14.25"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</row>
    <row r="114" spans="14:49" s="33" customFormat="1" ht="14.25"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</row>
    <row r="115" spans="14:49" s="33" customFormat="1" ht="14.25"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</row>
    <row r="116" spans="14:49" s="33" customFormat="1" ht="14.25"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</row>
    <row r="117" spans="14:49" s="33" customFormat="1" ht="14.25"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</row>
    <row r="118" spans="14:49" s="33" customFormat="1" ht="14.25"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</row>
    <row r="119" spans="14:49" s="33" customFormat="1" ht="14.25"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</row>
    <row r="120" spans="14:49" s="33" customFormat="1" ht="14.25"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</row>
    <row r="121" spans="14:49" s="33" customFormat="1" ht="14.25"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</row>
    <row r="122" spans="14:49" s="33" customFormat="1" ht="14.25"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</row>
    <row r="123" spans="14:49" s="33" customFormat="1" ht="14.25"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</row>
    <row r="124" spans="14:49" s="33" customFormat="1" ht="14.25"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</row>
    <row r="125" spans="14:49" s="33" customFormat="1" ht="14.25"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</row>
    <row r="126" spans="14:49" s="33" customFormat="1" ht="14.25"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</row>
    <row r="127" spans="14:49" s="33" customFormat="1" ht="14.25"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</row>
    <row r="128" spans="14:49" s="33" customFormat="1" ht="14.25"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</row>
    <row r="129" spans="14:49" s="33" customFormat="1" ht="14.25"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</row>
    <row r="130" spans="14:49" s="33" customFormat="1" ht="14.25"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</row>
    <row r="131" spans="14:49" s="33" customFormat="1" ht="14.25"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</row>
    <row r="132" spans="14:49" s="33" customFormat="1" ht="14.25"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</row>
    <row r="133" spans="14:49" s="33" customFormat="1" ht="14.25"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</row>
    <row r="134" spans="14:49" s="33" customFormat="1" ht="14.25"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</row>
    <row r="135" spans="14:49" s="33" customFormat="1" ht="14.25"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</row>
    <row r="136" spans="14:49" s="33" customFormat="1" ht="14.25"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</row>
    <row r="137" spans="14:49" s="33" customFormat="1" ht="14.25"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</row>
    <row r="138" spans="14:49" s="33" customFormat="1" ht="14.25"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</row>
    <row r="139" spans="14:49" s="33" customFormat="1" ht="14.25"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</row>
    <row r="140" spans="14:49" s="33" customFormat="1" ht="14.25"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</row>
    <row r="141" spans="14:49" s="33" customFormat="1" ht="14.25"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</row>
    <row r="142" spans="14:49" s="33" customFormat="1" ht="14.25"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</row>
    <row r="143" spans="14:49" s="33" customFormat="1" ht="14.25"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</row>
    <row r="144" spans="14:49" s="33" customFormat="1" ht="14.25"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</row>
    <row r="145" spans="14:49" s="33" customFormat="1" ht="14.25"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</row>
    <row r="146" spans="14:49" s="33" customFormat="1" ht="14.25"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</row>
    <row r="147" spans="14:49" s="33" customFormat="1" ht="14.25"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</row>
    <row r="148" spans="14:49" s="33" customFormat="1" ht="14.25"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</row>
    <row r="149" spans="14:49" s="33" customFormat="1" ht="14.25"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</row>
    <row r="150" spans="14:49" s="33" customFormat="1" ht="14.25"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</row>
    <row r="151" spans="14:49" s="33" customFormat="1" ht="14.25"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</row>
    <row r="152" spans="14:49" s="33" customFormat="1" ht="14.25"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</row>
    <row r="153" spans="14:49" s="33" customFormat="1" ht="14.25"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</row>
    <row r="154" spans="14:49" s="33" customFormat="1" ht="14.25"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</row>
    <row r="155" spans="14:49" s="33" customFormat="1" ht="14.25"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</row>
    <row r="156" spans="14:49" s="33" customFormat="1" ht="14.25"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</row>
    <row r="157" spans="14:49" s="33" customFormat="1" ht="14.25"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</row>
    <row r="158" spans="14:49" s="33" customFormat="1" ht="14.25"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</row>
    <row r="159" spans="14:49" s="33" customFormat="1" ht="14.25"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</row>
    <row r="160" spans="14:49" s="33" customFormat="1" ht="14.25"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</row>
    <row r="161" spans="14:49" s="33" customFormat="1" ht="14.25"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</row>
    <row r="162" spans="14:49" s="33" customFormat="1" ht="14.25"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</row>
    <row r="163" spans="14:49" s="33" customFormat="1" ht="14.25"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</row>
    <row r="164" spans="14:49" s="33" customFormat="1" ht="14.25"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</row>
    <row r="165" spans="14:49" s="33" customFormat="1" ht="14.25"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</row>
    <row r="166" spans="14:49" s="33" customFormat="1" ht="14.25"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</row>
    <row r="167" spans="14:49" s="33" customFormat="1" ht="14.25"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</row>
    <row r="168" spans="14:49" s="33" customFormat="1" ht="14.25"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</row>
    <row r="169" spans="14:49" s="33" customFormat="1" ht="14.25"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</row>
    <row r="170" spans="14:49" s="33" customFormat="1" ht="14.25"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</row>
    <row r="171" spans="14:49" s="33" customFormat="1" ht="14.25"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</row>
    <row r="172" spans="14:49" s="33" customFormat="1" ht="14.25"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</row>
    <row r="173" spans="14:49" s="33" customFormat="1" ht="14.25"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</row>
    <row r="174" spans="14:49" s="33" customFormat="1" ht="14.25"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</row>
    <row r="175" spans="14:49" s="33" customFormat="1" ht="14.25"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</row>
    <row r="176" spans="14:49" s="33" customFormat="1" ht="14.25"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</row>
    <row r="177" spans="14:49" s="33" customFormat="1" ht="14.25"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</row>
    <row r="178" spans="14:49" s="33" customFormat="1" ht="14.25"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</row>
    <row r="179" spans="14:49" s="33" customFormat="1" ht="14.25"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</row>
    <row r="180" spans="14:49" s="33" customFormat="1" ht="14.25"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</row>
    <row r="181" spans="14:49" s="33" customFormat="1" ht="14.25"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</row>
    <row r="182" spans="14:49" s="33" customFormat="1" ht="14.25"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</row>
    <row r="183" spans="14:49" s="33" customFormat="1" ht="14.25"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</row>
    <row r="184" spans="14:49" s="33" customFormat="1" ht="14.25"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</row>
    <row r="185" spans="14:49" s="33" customFormat="1" ht="14.25"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</row>
    <row r="186" spans="14:49" s="33" customFormat="1" ht="14.25"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</row>
    <row r="187" spans="14:49" s="33" customFormat="1" ht="14.25"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</row>
    <row r="188" spans="14:49" s="33" customFormat="1" ht="14.25"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</row>
    <row r="189" spans="14:49" s="33" customFormat="1" ht="14.25"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</row>
    <row r="190" spans="14:49" s="33" customFormat="1" ht="14.25"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</row>
    <row r="191" spans="14:49" s="33" customFormat="1" ht="14.25"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</row>
    <row r="192" spans="14:49" s="33" customFormat="1" ht="14.25"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</row>
    <row r="193" spans="14:49" s="33" customFormat="1" ht="14.25"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</row>
    <row r="194" spans="14:49" s="33" customFormat="1" ht="14.25"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</row>
    <row r="195" spans="14:49" s="33" customFormat="1" ht="14.25"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</row>
    <row r="196" spans="14:49" s="33" customFormat="1" ht="14.25"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</row>
    <row r="197" spans="14:49" s="33" customFormat="1" ht="14.25"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</row>
    <row r="198" spans="14:49" s="33" customFormat="1" ht="14.25"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</row>
    <row r="199" spans="14:49" s="33" customFormat="1" ht="14.25"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</row>
    <row r="200" spans="14:49" s="33" customFormat="1" ht="14.25"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</row>
    <row r="201" spans="14:49" s="33" customFormat="1" ht="14.25"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</row>
    <row r="202" spans="14:49" s="33" customFormat="1" ht="14.25"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</row>
    <row r="203" spans="14:49" s="33" customFormat="1" ht="14.25"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</row>
    <row r="204" spans="14:49" s="33" customFormat="1" ht="14.25"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</row>
    <row r="205" spans="14:49" s="33" customFormat="1" ht="14.25"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</row>
    <row r="206" spans="14:49" s="33" customFormat="1" ht="14.25"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</row>
    <row r="207" spans="14:49" s="33" customFormat="1" ht="14.25"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</row>
    <row r="208" spans="14:49" s="33" customFormat="1" ht="14.25"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</row>
    <row r="209" spans="14:49" s="33" customFormat="1" ht="14.25"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</row>
    <row r="210" spans="14:49" s="33" customFormat="1" ht="14.25"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</row>
    <row r="211" spans="14:49" s="33" customFormat="1" ht="14.25"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</row>
    <row r="212" spans="14:49" s="33" customFormat="1" ht="14.25"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</row>
    <row r="213" spans="14:49" s="33" customFormat="1" ht="14.25"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</row>
    <row r="214" spans="14:49" s="33" customFormat="1" ht="14.25"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</row>
    <row r="215" spans="14:49" s="33" customFormat="1" ht="14.25"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</row>
    <row r="216" spans="14:49" s="33" customFormat="1" ht="14.25"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</row>
    <row r="217" spans="14:49" s="33" customFormat="1" ht="14.25"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</row>
    <row r="218" spans="14:49" s="33" customFormat="1" ht="14.25"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</row>
    <row r="219" spans="14:49" s="33" customFormat="1" ht="14.25"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</row>
    <row r="220" spans="14:49" s="33" customFormat="1" ht="14.25"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</row>
    <row r="221" spans="14:49" s="33" customFormat="1" ht="14.25"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</row>
    <row r="222" spans="14:49" s="33" customFormat="1" ht="14.25"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</row>
    <row r="223" spans="14:49" s="33" customFormat="1" ht="14.25"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</row>
    <row r="224" spans="14:49" s="33" customFormat="1" ht="14.25"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</row>
    <row r="225" spans="14:49" s="33" customFormat="1" ht="14.25"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</row>
    <row r="226" spans="14:49" s="33" customFormat="1" ht="14.25"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</row>
    <row r="227" spans="14:49" s="33" customFormat="1" ht="14.25"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</row>
    <row r="228" spans="14:49" s="33" customFormat="1" ht="14.25"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</row>
    <row r="229" spans="14:49" s="33" customFormat="1" ht="14.25"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</row>
    <row r="230" spans="14:49" s="33" customFormat="1" ht="14.25"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</row>
    <row r="231" spans="14:49" s="33" customFormat="1" ht="14.25"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</row>
    <row r="232" spans="14:49" s="33" customFormat="1" ht="14.25"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</row>
    <row r="233" spans="14:49" s="33" customFormat="1" ht="14.25"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</row>
    <row r="234" spans="14:49" s="33" customFormat="1" ht="14.25"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</row>
    <row r="235" spans="14:49" s="33" customFormat="1" ht="14.25"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</row>
    <row r="236" spans="14:49" s="33" customFormat="1" ht="14.25"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</row>
    <row r="237" spans="14:49" s="33" customFormat="1" ht="14.25"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</row>
    <row r="238" spans="14:49" s="33" customFormat="1" ht="14.25"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</row>
    <row r="239" spans="14:49" s="33" customFormat="1" ht="14.25"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</row>
    <row r="240" spans="14:49" s="33" customFormat="1" ht="14.25"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</row>
    <row r="241" spans="14:49" s="33" customFormat="1" ht="14.25"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</row>
    <row r="242" spans="14:49" s="33" customFormat="1" ht="14.25"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</row>
    <row r="243" spans="14:49" s="33" customFormat="1" ht="14.25"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</row>
    <row r="244" spans="14:49" s="33" customFormat="1" ht="14.25"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</row>
    <row r="245" spans="14:49" s="33" customFormat="1" ht="14.25"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</row>
    <row r="246" spans="14:49" s="33" customFormat="1" ht="14.25"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</row>
    <row r="247" spans="14:49" s="33" customFormat="1" ht="14.25"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</row>
    <row r="248" spans="14:49" s="33" customFormat="1" ht="14.25"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</row>
    <row r="249" spans="14:49" s="33" customFormat="1" ht="14.25"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</row>
    <row r="250" spans="14:49" s="33" customFormat="1" ht="14.25"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</row>
    <row r="251" spans="14:49" s="33" customFormat="1" ht="14.25"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</row>
    <row r="252" spans="14:49" s="33" customFormat="1" ht="14.25"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</row>
    <row r="253" spans="14:49" s="33" customFormat="1" ht="14.25"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</row>
    <row r="254" spans="14:49" s="33" customFormat="1" ht="14.25"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</row>
    <row r="255" spans="14:49" s="33" customFormat="1" ht="14.25"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</row>
    <row r="256" spans="14:49" s="33" customFormat="1" ht="14.25"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</row>
    <row r="257" spans="14:49" s="33" customFormat="1" ht="14.25"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</row>
    <row r="258" spans="14:49" s="33" customFormat="1" ht="14.25"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</row>
    <row r="259" spans="14:49" s="33" customFormat="1" ht="14.25"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</row>
    <row r="260" spans="14:49" s="33" customFormat="1" ht="14.25"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</row>
    <row r="261" spans="14:49" s="33" customFormat="1" ht="14.25"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</row>
    <row r="262" spans="14:49" s="33" customFormat="1" ht="14.25"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</row>
    <row r="263" spans="14:49" s="33" customFormat="1" ht="14.25"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</row>
    <row r="264" spans="14:49" s="33" customFormat="1" ht="14.25"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</row>
    <row r="265" spans="14:49" s="33" customFormat="1" ht="14.25"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</row>
    <row r="266" spans="14:49" s="33" customFormat="1" ht="14.25"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</row>
    <row r="267" spans="14:49" s="33" customFormat="1" ht="14.25"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</row>
    <row r="268" spans="14:49" s="33" customFormat="1" ht="14.25"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</row>
    <row r="269" spans="14:49" s="33" customFormat="1" ht="14.25"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</row>
    <row r="270" spans="14:49" s="33" customFormat="1" ht="14.25"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</row>
    <row r="271" spans="14:49" s="33" customFormat="1" ht="14.25"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</row>
    <row r="272" spans="14:49" s="33" customFormat="1" ht="14.25"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</row>
    <row r="273" spans="14:49" s="33" customFormat="1" ht="14.25"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</row>
    <row r="274" spans="14:49" s="33" customFormat="1" ht="14.25"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</row>
    <row r="275" spans="14:49" s="33" customFormat="1" ht="14.25"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</row>
    <row r="276" spans="14:49" s="33" customFormat="1" ht="14.25"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</row>
    <row r="277" spans="14:49" s="33" customFormat="1" ht="14.25"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</row>
    <row r="278" spans="14:49" s="33" customFormat="1" ht="14.25"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</row>
    <row r="279" spans="14:49" s="33" customFormat="1" ht="14.25"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</row>
    <row r="280" spans="14:49" s="33" customFormat="1" ht="14.25"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</row>
    <row r="281" spans="14:49" s="33" customFormat="1" ht="14.25"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</row>
  </sheetData>
  <sheetProtection password="EB64" sheet="1" objects="1" scenarios="1"/>
  <mergeCells count="49">
    <mergeCell ref="A45:B45"/>
    <mergeCell ref="A46:B46"/>
    <mergeCell ref="A31:B31"/>
    <mergeCell ref="A36:B36"/>
    <mergeCell ref="A34:B34"/>
    <mergeCell ref="A42:B42"/>
    <mergeCell ref="A40:B40"/>
    <mergeCell ref="A37:B37"/>
    <mergeCell ref="A44:B44"/>
    <mergeCell ref="A33:B33"/>
    <mergeCell ref="A27:B27"/>
    <mergeCell ref="A28:B28"/>
    <mergeCell ref="A43:B43"/>
    <mergeCell ref="A30:B30"/>
    <mergeCell ref="A38:B38"/>
    <mergeCell ref="A39:B39"/>
    <mergeCell ref="A41:B41"/>
    <mergeCell ref="A32:B32"/>
    <mergeCell ref="A35:B35"/>
    <mergeCell ref="A29:B29"/>
    <mergeCell ref="K1:L1"/>
    <mergeCell ref="L14:M14"/>
    <mergeCell ref="K3:M3"/>
    <mergeCell ref="A16:B16"/>
    <mergeCell ref="D14:E14"/>
    <mergeCell ref="F14:G14"/>
    <mergeCell ref="H14:I14"/>
    <mergeCell ref="J14:K14"/>
    <mergeCell ref="D1:I1"/>
    <mergeCell ref="B2:D2"/>
    <mergeCell ref="A26:B26"/>
    <mergeCell ref="K11:L11"/>
    <mergeCell ref="K12:L12"/>
    <mergeCell ref="A21:B21"/>
    <mergeCell ref="A17:B17"/>
    <mergeCell ref="A20:B20"/>
    <mergeCell ref="A18:B18"/>
    <mergeCell ref="A23:B23"/>
    <mergeCell ref="A24:B24"/>
    <mergeCell ref="A25:B25"/>
    <mergeCell ref="A19:B19"/>
    <mergeCell ref="A2:A3"/>
    <mergeCell ref="E2:M2"/>
    <mergeCell ref="K5:K6"/>
    <mergeCell ref="K7:K8"/>
    <mergeCell ref="K9:K10"/>
    <mergeCell ref="D13:M13"/>
    <mergeCell ref="A13:B15"/>
    <mergeCell ref="C13:C15"/>
  </mergeCells>
  <dataValidations count="15">
    <dataValidation type="decimal" operator="greaterThanOrEqual" allowBlank="1" showInputMessage="1" showErrorMessage="1" promptTitle="Nhập số liệu." prompt="Chỉ nhập giá trị số!" errorTitle="Nhập sai." error="Chỉ nhập giá trị số, nhập lại!" sqref="L32:L33 E21:M21 H32:H33 J32:J33 D17 L17 F17 H17 J17 F32:F33">
      <formula1>0</formula1>
    </dataValidation>
    <dataValidation type="list" operator="greaterThanOrEqual" allowBlank="1" showInputMessage="1" showErrorMessage="1" sqref="M1">
      <formula1>$R$2:$R$13</formula1>
    </dataValidation>
    <dataValidation type="list" operator="greaterThanOrEqual" allowBlank="1" showInputMessage="1" showErrorMessage="1" sqref="B9">
      <formula1>$O$2:$O$4</formula1>
    </dataValidation>
    <dataValidation type="list" operator="greaterThanOrEqual" allowBlank="1" showInputMessage="1" showErrorMessage="1" sqref="B10">
      <formula1>$N$2:$N$7</formula1>
    </dataValidation>
    <dataValidation type="list" operator="greaterThanOrEqual" allowBlank="1" showInputMessage="1" showErrorMessage="1" sqref="B12">
      <formula1>$P$2:$P$4</formula1>
    </dataValidation>
    <dataValidation type="list" operator="greaterThanOrEqual" allowBlank="1" showInputMessage="1" showErrorMessage="1" sqref="B11">
      <formula1>$Q$2:$Q$4</formula1>
    </dataValidation>
    <dataValidation type="list" operator="greaterThanOrEqual" allowBlank="1" showInputMessage="1" showErrorMessage="1" sqref="B6">
      <formula1>$W$45:$W$56</formula1>
    </dataValidation>
    <dataValidation type="list" operator="greaterThanOrEqual" allowBlank="1" showInputMessage="1" showErrorMessage="1" sqref="B7">
      <formula1>$Z$961:$Z$979</formula1>
    </dataValidation>
    <dataValidation type="list" operator="greaterThanOrEqual" allowBlank="1" showInputMessage="1" showErrorMessage="1" sqref="B8">
      <formula1>$AC$1076:$AC$1076</formula1>
    </dataValidation>
    <dataValidation type="list" operator="greaterThanOrEqual" allowBlank="1" sqref="B5">
      <formula1>$T$1:$T$62</formula1>
    </dataValidation>
    <dataValidation type="decimal" operator="greaterThanOrEqual" allowBlank="1" showInputMessage="1" showErrorMessage="1" promptTitle="Nhập số liệu!" prompt="Chú ý, chỉ nhập giá trị số." errorTitle="Cảnh báo!" error="Các ô này chỉ chấp nhận giá trị số. Hãy nhập lại!" sqref="F5:G12 M44:M45 I5:J12 E22:M30 E32:E33 G32:G33 I32:I33 K32:K33 M32:M33 D35:M42 D44:D46 E44:E45 F44:F46 G44:G45 H44:H46 I44:I45 J44:J46 K44:K45 L44:L46 M5:M10">
      <formula1>0</formula1>
    </dataValidation>
    <dataValidation type="whole" showInputMessage="1" showErrorMessage="1" promptTitle="Nhập số liệu!" prompt="Chú ý, chỉ nhập giá trị số." errorTitle="Cảnh báo!" error="Các ô này chỉ chấp nhận giá trị số. Hãy nhập lại!" sqref="M12">
      <formula1>0</formula1>
      <formula2>1</formula2>
    </dataValidation>
    <dataValidation type="list" showInputMessage="1" showErrorMessage="1" promptTitle="Nhập số liệu!" prompt="Chọn 1 giá trị từ danh sách." errorTitle="Cảnh báo!" error="Ô này chỉ nhận giá trị từ danh sách. Hãy nhập lại!" sqref="M11">
      <formula1>$O$9:$O$11</formula1>
    </dataValidation>
    <dataValidation type="decimal" operator="greaterThanOrEqual" allowBlank="1" showInputMessage="1" showErrorMessage="1" promptTitle="Nhập số liệu!" prompt="Chú ý: Chỉ nhập giá trị số, nhập số lớp đơn của trường." errorTitle="Cảnh báo!" error="Các ô này chỉ chấp nhận giá trị số. Hãy nhập lại!" sqref="D18:D20 L18:L20 J18:J20 H18:H20 F18:F20">
      <formula1>0</formula1>
    </dataValidation>
    <dataValidation type="decimal" operator="greaterThanOrEqual" allowBlank="1" showInputMessage="1" showErrorMessage="1" promptTitle="Nhập số liệu!" prompt="Chú ý: Chỉ nhập giá trị số. Nhập tổng số HS theo lớp, không phân biệt lớp đơn - lớp ghép." errorTitle="Cảnh báo!" error="Các ô này chỉ chấp nhận giá trị số. Hãy nhập lại!" sqref="E17:E20 M17:M20 K17:K20 I17:I20 G17:G20">
      <formula1>0</formula1>
    </dataValidation>
  </dataValidations>
  <printOptions horizontalCentered="1"/>
  <pageMargins left="0.17" right="0.17" top="0.33" bottom="0.19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8"/>
  <sheetViews>
    <sheetView showGridLines="0" showZeros="0"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23" sqref="Q23"/>
    </sheetView>
  </sheetViews>
  <sheetFormatPr defaultColWidth="9.00390625" defaultRowHeight="14.25"/>
  <cols>
    <col min="1" max="1" width="10.875" style="2" customWidth="1"/>
    <col min="2" max="3" width="7.625" style="2" customWidth="1"/>
    <col min="4" max="13" width="10.375" style="2" customWidth="1"/>
    <col min="14" max="15" width="9.00390625" style="32" hidden="1" customWidth="1"/>
    <col min="16" max="16" width="9.75390625" style="32" hidden="1" customWidth="1"/>
    <col min="17" max="57" width="9.00390625" style="32" customWidth="1"/>
    <col min="58" max="16384" width="9.00390625" style="2" customWidth="1"/>
  </cols>
  <sheetData>
    <row r="1" spans="1:16" ht="15.75" customHeight="1">
      <c r="A1" s="7" t="s">
        <v>117</v>
      </c>
      <c r="B1" s="7"/>
      <c r="C1" s="7"/>
      <c r="D1" s="3"/>
      <c r="E1" s="49"/>
      <c r="F1" s="49"/>
      <c r="G1" s="49"/>
      <c r="H1" s="49"/>
      <c r="K1" s="49"/>
      <c r="L1" s="3"/>
      <c r="M1" s="3"/>
      <c r="N1" s="32">
        <v>2011</v>
      </c>
      <c r="O1" s="32">
        <v>2012</v>
      </c>
      <c r="P1" s="32" t="str">
        <f>N1&amp;"-"&amp;O1</f>
        <v>2011-2012</v>
      </c>
    </row>
    <row r="2" spans="1:16" ht="15.75" customHeight="1">
      <c r="A2" s="190" t="s">
        <v>77</v>
      </c>
      <c r="B2" s="190"/>
      <c r="C2" s="190"/>
      <c r="D2" s="188" t="s">
        <v>78</v>
      </c>
      <c r="E2" s="187" t="s">
        <v>116</v>
      </c>
      <c r="F2" s="187"/>
      <c r="G2" s="187"/>
      <c r="H2" s="187"/>
      <c r="I2" s="187"/>
      <c r="J2" s="187"/>
      <c r="K2" s="184" t="s">
        <v>12</v>
      </c>
      <c r="L2" s="184"/>
      <c r="M2" s="184"/>
      <c r="N2" s="32">
        <v>2012</v>
      </c>
      <c r="O2" s="32">
        <v>2013</v>
      </c>
      <c r="P2" s="32" t="str">
        <f aca="true" t="shared" si="0" ref="P2:P15">N2&amp;"-"&amp;O2</f>
        <v>2012-2013</v>
      </c>
    </row>
    <row r="3" spans="1:17" ht="15.75" customHeight="1">
      <c r="A3" s="191"/>
      <c r="B3" s="191"/>
      <c r="C3" s="191"/>
      <c r="D3" s="189"/>
      <c r="E3" s="8" t="s">
        <v>110</v>
      </c>
      <c r="F3" s="4" t="s">
        <v>111</v>
      </c>
      <c r="G3" s="4" t="s">
        <v>112</v>
      </c>
      <c r="H3" s="4" t="s">
        <v>113</v>
      </c>
      <c r="I3" s="4" t="s">
        <v>114</v>
      </c>
      <c r="J3" s="4" t="s">
        <v>115</v>
      </c>
      <c r="K3" s="50" t="s">
        <v>13</v>
      </c>
      <c r="L3" s="50" t="s">
        <v>79</v>
      </c>
      <c r="M3" s="50" t="s">
        <v>80</v>
      </c>
      <c r="N3" s="32">
        <v>2013</v>
      </c>
      <c r="O3" s="32">
        <v>2014</v>
      </c>
      <c r="P3" s="32" t="str">
        <f t="shared" si="0"/>
        <v>2013-2014</v>
      </c>
      <c r="Q3" s="110"/>
    </row>
    <row r="4" spans="1:17" ht="15.75" customHeight="1">
      <c r="A4" s="192" t="s">
        <v>93</v>
      </c>
      <c r="B4" s="192"/>
      <c r="C4" s="192"/>
      <c r="D4" s="52">
        <f aca="true" t="shared" si="1" ref="D4:M4">D5+D6+D7+D8+D21</f>
        <v>38</v>
      </c>
      <c r="E4" s="53">
        <f t="shared" si="1"/>
        <v>0</v>
      </c>
      <c r="F4" s="53">
        <f t="shared" si="1"/>
        <v>14</v>
      </c>
      <c r="G4" s="53">
        <f t="shared" si="1"/>
        <v>21</v>
      </c>
      <c r="H4" s="53">
        <f t="shared" si="1"/>
        <v>2</v>
      </c>
      <c r="I4" s="53">
        <f t="shared" si="1"/>
        <v>0</v>
      </c>
      <c r="J4" s="53">
        <f t="shared" si="1"/>
        <v>1</v>
      </c>
      <c r="K4" s="53">
        <f t="shared" si="1"/>
        <v>29</v>
      </c>
      <c r="L4" s="53">
        <f t="shared" si="1"/>
        <v>9</v>
      </c>
      <c r="M4" s="53">
        <f t="shared" si="1"/>
        <v>0</v>
      </c>
      <c r="N4" s="32">
        <v>2014</v>
      </c>
      <c r="O4" s="32">
        <v>2015</v>
      </c>
      <c r="P4" s="32" t="str">
        <f t="shared" si="0"/>
        <v>2014-2015</v>
      </c>
      <c r="Q4" s="110">
        <f>IF(SUM(E4:J4)&lt;&gt;SUM(K4:M4),"Lỗi",)</f>
        <v>0</v>
      </c>
    </row>
    <row r="5" spans="1:17" ht="15.75" customHeight="1">
      <c r="A5" s="197" t="s">
        <v>14</v>
      </c>
      <c r="B5" s="201" t="s">
        <v>94</v>
      </c>
      <c r="C5" s="201"/>
      <c r="D5" s="51">
        <f>SUM(E5:J5)</f>
        <v>1</v>
      </c>
      <c r="E5" s="37"/>
      <c r="F5" s="37">
        <v>1</v>
      </c>
      <c r="G5" s="37"/>
      <c r="H5" s="37"/>
      <c r="I5" s="37"/>
      <c r="J5" s="37"/>
      <c r="K5" s="37">
        <v>1</v>
      </c>
      <c r="L5" s="37"/>
      <c r="M5" s="37"/>
      <c r="N5" s="32">
        <v>2015</v>
      </c>
      <c r="O5" s="32">
        <v>2016</v>
      </c>
      <c r="P5" s="32" t="str">
        <f t="shared" si="0"/>
        <v>2015-2016</v>
      </c>
      <c r="Q5" s="110">
        <f aca="true" t="shared" si="2" ref="Q5:Q27">IF(SUM(E5:J5)&lt;&gt;SUM(K5:M5),"Lỗi",)</f>
        <v>0</v>
      </c>
    </row>
    <row r="6" spans="1:17" ht="15.75" customHeight="1">
      <c r="A6" s="198"/>
      <c r="B6" s="176" t="s">
        <v>95</v>
      </c>
      <c r="C6" s="176"/>
      <c r="D6" s="54">
        <f>SUM(E6:J6)</f>
        <v>1</v>
      </c>
      <c r="E6" s="38"/>
      <c r="F6" s="38">
        <v>1</v>
      </c>
      <c r="G6" s="38"/>
      <c r="H6" s="38"/>
      <c r="I6" s="38"/>
      <c r="J6" s="38"/>
      <c r="K6" s="38">
        <v>1</v>
      </c>
      <c r="L6" s="38"/>
      <c r="M6" s="38"/>
      <c r="N6" s="32">
        <v>2016</v>
      </c>
      <c r="O6" s="32">
        <v>2017</v>
      </c>
      <c r="P6" s="32" t="str">
        <f t="shared" si="0"/>
        <v>2016-2017</v>
      </c>
      <c r="Q6" s="110">
        <f t="shared" si="2"/>
        <v>0</v>
      </c>
    </row>
    <row r="7" spans="1:17" ht="15.75" customHeight="1">
      <c r="A7" s="199"/>
      <c r="B7" s="193" t="s">
        <v>96</v>
      </c>
      <c r="C7" s="193"/>
      <c r="D7" s="55">
        <f>SUM(E7:J7)</f>
        <v>0</v>
      </c>
      <c r="E7" s="39"/>
      <c r="F7" s="39"/>
      <c r="G7" s="39"/>
      <c r="H7" s="39"/>
      <c r="I7" s="39"/>
      <c r="J7" s="39"/>
      <c r="K7" s="39"/>
      <c r="L7" s="39"/>
      <c r="M7" s="39"/>
      <c r="N7" s="32">
        <v>2017</v>
      </c>
      <c r="O7" s="32">
        <v>2018</v>
      </c>
      <c r="P7" s="32" t="str">
        <f t="shared" si="0"/>
        <v>2017-2018</v>
      </c>
      <c r="Q7" s="110">
        <f t="shared" si="2"/>
        <v>0</v>
      </c>
    </row>
    <row r="8" spans="1:17" ht="15.75" customHeight="1">
      <c r="A8" s="194" t="s">
        <v>83</v>
      </c>
      <c r="B8" s="185" t="s">
        <v>78</v>
      </c>
      <c r="C8" s="186"/>
      <c r="D8" s="51">
        <f>K8+L8+M8</f>
        <v>32</v>
      </c>
      <c r="E8" s="51">
        <f aca="true" t="shared" si="3" ref="E8:M8">E12</f>
        <v>0</v>
      </c>
      <c r="F8" s="51">
        <f t="shared" si="3"/>
        <v>11</v>
      </c>
      <c r="G8" s="51">
        <f t="shared" si="3"/>
        <v>21</v>
      </c>
      <c r="H8" s="51">
        <f t="shared" si="3"/>
        <v>0</v>
      </c>
      <c r="I8" s="51">
        <f t="shared" si="3"/>
        <v>0</v>
      </c>
      <c r="J8" s="51">
        <f t="shared" si="3"/>
        <v>0</v>
      </c>
      <c r="K8" s="51">
        <f t="shared" si="3"/>
        <v>25</v>
      </c>
      <c r="L8" s="51">
        <f t="shared" si="3"/>
        <v>7</v>
      </c>
      <c r="M8" s="51">
        <f t="shared" si="3"/>
        <v>0</v>
      </c>
      <c r="N8" s="32">
        <v>2018</v>
      </c>
      <c r="O8" s="32">
        <v>2019</v>
      </c>
      <c r="P8" s="32" t="str">
        <f t="shared" si="0"/>
        <v>2018-2019</v>
      </c>
      <c r="Q8" s="110">
        <f t="shared" si="2"/>
        <v>0</v>
      </c>
    </row>
    <row r="9" spans="1:17" ht="15.75" customHeight="1">
      <c r="A9" s="195"/>
      <c r="B9" s="180" t="s">
        <v>82</v>
      </c>
      <c r="C9" s="181"/>
      <c r="D9" s="54">
        <f>SUM(E9:J9)</f>
        <v>31</v>
      </c>
      <c r="E9" s="38"/>
      <c r="F9" s="38">
        <v>11</v>
      </c>
      <c r="G9" s="38">
        <v>20</v>
      </c>
      <c r="H9" s="38"/>
      <c r="I9" s="38"/>
      <c r="J9" s="38"/>
      <c r="K9" s="38">
        <v>25</v>
      </c>
      <c r="L9" s="38">
        <v>6</v>
      </c>
      <c r="M9" s="38"/>
      <c r="N9" s="32">
        <v>2019</v>
      </c>
      <c r="O9" s="32">
        <v>2020</v>
      </c>
      <c r="P9" s="32" t="str">
        <f t="shared" si="0"/>
        <v>2019-2020</v>
      </c>
      <c r="Q9" s="110">
        <f t="shared" si="2"/>
        <v>0</v>
      </c>
    </row>
    <row r="10" spans="1:17" ht="15.75" customHeight="1">
      <c r="A10" s="195"/>
      <c r="B10" s="182" t="s">
        <v>81</v>
      </c>
      <c r="C10" s="5" t="s">
        <v>78</v>
      </c>
      <c r="D10" s="54">
        <f>SUM(E10:J10)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2">
        <v>2020</v>
      </c>
      <c r="O10" s="32">
        <v>2021</v>
      </c>
      <c r="P10" s="32" t="str">
        <f t="shared" si="0"/>
        <v>2020-2021</v>
      </c>
      <c r="Q10" s="110">
        <f t="shared" si="2"/>
        <v>0</v>
      </c>
    </row>
    <row r="11" spans="1:17" ht="15.75" customHeight="1">
      <c r="A11" s="196"/>
      <c r="B11" s="200"/>
      <c r="C11" s="6" t="s">
        <v>82</v>
      </c>
      <c r="D11" s="54">
        <f>SUM(E11:J11)</f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2">
        <v>2021</v>
      </c>
      <c r="O11" s="32">
        <v>2022</v>
      </c>
      <c r="P11" s="32" t="str">
        <f t="shared" si="0"/>
        <v>2021-2022</v>
      </c>
      <c r="Q11" s="110">
        <f t="shared" si="2"/>
        <v>0</v>
      </c>
    </row>
    <row r="12" spans="1:17" ht="15.75" customHeight="1">
      <c r="A12" s="194" t="s">
        <v>119</v>
      </c>
      <c r="B12" s="185" t="s">
        <v>78</v>
      </c>
      <c r="C12" s="186"/>
      <c r="D12" s="51">
        <f>SUM(D13:D20)</f>
        <v>32</v>
      </c>
      <c r="E12" s="51">
        <f aca="true" t="shared" si="4" ref="E12:M12">SUM(E13:E20)</f>
        <v>0</v>
      </c>
      <c r="F12" s="51">
        <f t="shared" si="4"/>
        <v>11</v>
      </c>
      <c r="G12" s="51">
        <f t="shared" si="4"/>
        <v>21</v>
      </c>
      <c r="H12" s="51">
        <f t="shared" si="4"/>
        <v>0</v>
      </c>
      <c r="I12" s="51">
        <f t="shared" si="4"/>
        <v>0</v>
      </c>
      <c r="J12" s="51">
        <f t="shared" si="4"/>
        <v>0</v>
      </c>
      <c r="K12" s="51">
        <f t="shared" si="4"/>
        <v>25</v>
      </c>
      <c r="L12" s="51">
        <f t="shared" si="4"/>
        <v>7</v>
      </c>
      <c r="M12" s="51">
        <f t="shared" si="4"/>
        <v>0</v>
      </c>
      <c r="N12" s="32">
        <v>2022</v>
      </c>
      <c r="O12" s="32">
        <v>2023</v>
      </c>
      <c r="P12" s="32" t="str">
        <f t="shared" si="0"/>
        <v>2022-2023</v>
      </c>
      <c r="Q12" s="110">
        <f t="shared" si="2"/>
        <v>0</v>
      </c>
    </row>
    <row r="13" spans="1:17" ht="15.75" customHeight="1">
      <c r="A13" s="195"/>
      <c r="B13" s="176" t="s">
        <v>29</v>
      </c>
      <c r="C13" s="176"/>
      <c r="D13" s="54">
        <f>SUM(E13:J13)</f>
        <v>26</v>
      </c>
      <c r="E13" s="38"/>
      <c r="F13" s="38">
        <v>11</v>
      </c>
      <c r="G13" s="38">
        <v>15</v>
      </c>
      <c r="H13" s="38"/>
      <c r="I13" s="38"/>
      <c r="J13" s="38"/>
      <c r="K13" s="38">
        <v>20</v>
      </c>
      <c r="L13" s="38">
        <v>6</v>
      </c>
      <c r="M13" s="38"/>
      <c r="N13" s="32">
        <v>2023</v>
      </c>
      <c r="O13" s="32">
        <v>2024</v>
      </c>
      <c r="P13" s="32" t="str">
        <f t="shared" si="0"/>
        <v>2023-2024</v>
      </c>
      <c r="Q13" s="110">
        <f t="shared" si="2"/>
        <v>0</v>
      </c>
    </row>
    <row r="14" spans="1:17" ht="15.75" customHeight="1">
      <c r="A14" s="195"/>
      <c r="B14" s="176" t="s">
        <v>97</v>
      </c>
      <c r="C14" s="176"/>
      <c r="D14" s="54">
        <f aca="true" t="shared" si="5" ref="D14:D20">SUM(E14:J14)</f>
        <v>1</v>
      </c>
      <c r="E14" s="38"/>
      <c r="F14" s="38"/>
      <c r="G14" s="38">
        <v>1</v>
      </c>
      <c r="H14" s="38"/>
      <c r="I14" s="38"/>
      <c r="J14" s="38"/>
      <c r="K14" s="38">
        <v>1</v>
      </c>
      <c r="L14" s="38"/>
      <c r="M14" s="38"/>
      <c r="N14" s="32">
        <v>2024</v>
      </c>
      <c r="O14" s="32">
        <v>2025</v>
      </c>
      <c r="P14" s="32" t="str">
        <f t="shared" si="0"/>
        <v>2024-2025</v>
      </c>
      <c r="Q14" s="110">
        <f t="shared" si="2"/>
        <v>0</v>
      </c>
    </row>
    <row r="15" spans="1:17" ht="15.75" customHeight="1">
      <c r="A15" s="195"/>
      <c r="B15" s="176" t="s">
        <v>98</v>
      </c>
      <c r="C15" s="176"/>
      <c r="D15" s="54">
        <f t="shared" si="5"/>
        <v>1</v>
      </c>
      <c r="E15" s="38"/>
      <c r="F15" s="38"/>
      <c r="G15" s="38">
        <v>1</v>
      </c>
      <c r="H15" s="38"/>
      <c r="I15" s="38"/>
      <c r="J15" s="38"/>
      <c r="K15" s="38">
        <v>1</v>
      </c>
      <c r="L15" s="38"/>
      <c r="M15" s="38"/>
      <c r="N15" s="32">
        <v>2025</v>
      </c>
      <c r="O15" s="32">
        <v>2026</v>
      </c>
      <c r="P15" s="32" t="str">
        <f t="shared" si="0"/>
        <v>2025-2026</v>
      </c>
      <c r="Q15" s="110">
        <f t="shared" si="2"/>
        <v>0</v>
      </c>
    </row>
    <row r="16" spans="1:17" ht="15.75" customHeight="1">
      <c r="A16" s="195"/>
      <c r="B16" s="176" t="s">
        <v>99</v>
      </c>
      <c r="C16" s="176"/>
      <c r="D16" s="54">
        <f t="shared" si="5"/>
        <v>2</v>
      </c>
      <c r="E16" s="38"/>
      <c r="F16" s="38"/>
      <c r="G16" s="38">
        <v>2</v>
      </c>
      <c r="H16" s="38"/>
      <c r="I16" s="38"/>
      <c r="J16" s="38"/>
      <c r="K16" s="38">
        <v>1</v>
      </c>
      <c r="L16" s="38">
        <v>1</v>
      </c>
      <c r="M16" s="38"/>
      <c r="Q16" s="110">
        <f t="shared" si="2"/>
        <v>0</v>
      </c>
    </row>
    <row r="17" spans="1:17" ht="15.75" customHeight="1">
      <c r="A17" s="195"/>
      <c r="B17" s="176" t="s">
        <v>100</v>
      </c>
      <c r="C17" s="176"/>
      <c r="D17" s="54">
        <f t="shared" si="5"/>
        <v>1</v>
      </c>
      <c r="E17" s="38"/>
      <c r="F17" s="38"/>
      <c r="G17" s="38">
        <v>1</v>
      </c>
      <c r="H17" s="38"/>
      <c r="I17" s="38"/>
      <c r="J17" s="38"/>
      <c r="K17" s="38">
        <v>1</v>
      </c>
      <c r="L17" s="38"/>
      <c r="M17" s="38"/>
      <c r="Q17" s="110">
        <f t="shared" si="2"/>
        <v>0</v>
      </c>
    </row>
    <row r="18" spans="1:17" ht="15.75" customHeight="1">
      <c r="A18" s="195"/>
      <c r="B18" s="176" t="s">
        <v>101</v>
      </c>
      <c r="C18" s="176"/>
      <c r="D18" s="54">
        <f t="shared" si="5"/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1"/>
      <c r="O18" s="1"/>
      <c r="P18" s="1"/>
      <c r="Q18" s="110">
        <f t="shared" si="2"/>
        <v>0</v>
      </c>
    </row>
    <row r="19" spans="1:17" ht="15.75" customHeight="1">
      <c r="A19" s="195"/>
      <c r="B19" s="176" t="s">
        <v>102</v>
      </c>
      <c r="C19" s="176"/>
      <c r="D19" s="54">
        <f t="shared" si="5"/>
        <v>1</v>
      </c>
      <c r="E19" s="38"/>
      <c r="F19" s="38"/>
      <c r="G19" s="38">
        <v>1</v>
      </c>
      <c r="H19" s="38"/>
      <c r="I19" s="38"/>
      <c r="J19" s="38"/>
      <c r="K19" s="38">
        <v>1</v>
      </c>
      <c r="L19" s="38"/>
      <c r="M19" s="38"/>
      <c r="Q19" s="110">
        <f t="shared" si="2"/>
        <v>0</v>
      </c>
    </row>
    <row r="20" spans="1:17" ht="15.75" customHeight="1">
      <c r="A20" s="196"/>
      <c r="B20" s="176" t="s">
        <v>103</v>
      </c>
      <c r="C20" s="176"/>
      <c r="D20" s="54">
        <f t="shared" si="5"/>
        <v>0</v>
      </c>
      <c r="E20" s="39"/>
      <c r="F20" s="39"/>
      <c r="G20" s="39"/>
      <c r="H20" s="39"/>
      <c r="I20" s="39"/>
      <c r="J20" s="39"/>
      <c r="K20" s="39"/>
      <c r="L20" s="39"/>
      <c r="M20" s="39"/>
      <c r="Q20" s="110">
        <f t="shared" si="2"/>
        <v>0</v>
      </c>
    </row>
    <row r="21" spans="1:17" ht="15.75" customHeight="1">
      <c r="A21" s="177" t="s">
        <v>84</v>
      </c>
      <c r="B21" s="185" t="s">
        <v>78</v>
      </c>
      <c r="C21" s="186"/>
      <c r="D21" s="51">
        <f>SUM(D22:D27)</f>
        <v>4</v>
      </c>
      <c r="E21" s="51">
        <f aca="true" t="shared" si="6" ref="E21:M21">SUM(E22:E27)</f>
        <v>0</v>
      </c>
      <c r="F21" s="51">
        <f t="shared" si="6"/>
        <v>1</v>
      </c>
      <c r="G21" s="51">
        <f t="shared" si="6"/>
        <v>0</v>
      </c>
      <c r="H21" s="51">
        <f t="shared" si="6"/>
        <v>2</v>
      </c>
      <c r="I21" s="51">
        <f t="shared" si="6"/>
        <v>0</v>
      </c>
      <c r="J21" s="51">
        <f t="shared" si="6"/>
        <v>1</v>
      </c>
      <c r="K21" s="51">
        <f t="shared" si="6"/>
        <v>2</v>
      </c>
      <c r="L21" s="51">
        <f t="shared" si="6"/>
        <v>2</v>
      </c>
      <c r="M21" s="51">
        <f t="shared" si="6"/>
        <v>0</v>
      </c>
      <c r="Q21" s="110">
        <f t="shared" si="2"/>
        <v>0</v>
      </c>
    </row>
    <row r="22" spans="1:17" ht="15.75" customHeight="1">
      <c r="A22" s="178"/>
      <c r="B22" s="182" t="s">
        <v>118</v>
      </c>
      <c r="C22" s="5" t="s">
        <v>104</v>
      </c>
      <c r="D22" s="54">
        <f aca="true" t="shared" si="7" ref="D22:D27">SUM(E22:J22)</f>
        <v>1</v>
      </c>
      <c r="E22" s="38"/>
      <c r="F22" s="38"/>
      <c r="G22" s="38"/>
      <c r="H22" s="38">
        <v>1</v>
      </c>
      <c r="I22" s="38"/>
      <c r="J22" s="38"/>
      <c r="K22" s="38">
        <v>1</v>
      </c>
      <c r="L22" s="38"/>
      <c r="M22" s="38"/>
      <c r="Q22" s="110">
        <f t="shared" si="2"/>
        <v>0</v>
      </c>
    </row>
    <row r="23" spans="1:17" ht="15.75" customHeight="1">
      <c r="A23" s="178"/>
      <c r="B23" s="183"/>
      <c r="C23" s="5" t="s">
        <v>105</v>
      </c>
      <c r="D23" s="54">
        <f t="shared" si="7"/>
        <v>1</v>
      </c>
      <c r="E23" s="38"/>
      <c r="F23" s="38"/>
      <c r="G23" s="38"/>
      <c r="H23" s="38">
        <v>1</v>
      </c>
      <c r="I23" s="38"/>
      <c r="J23" s="38"/>
      <c r="K23" s="38"/>
      <c r="L23" s="38">
        <v>1</v>
      </c>
      <c r="M23" s="38"/>
      <c r="Q23" s="110">
        <f t="shared" si="2"/>
        <v>0</v>
      </c>
    </row>
    <row r="24" spans="1:17" ht="15.75" customHeight="1">
      <c r="A24" s="178"/>
      <c r="B24" s="180" t="s">
        <v>106</v>
      </c>
      <c r="C24" s="181"/>
      <c r="D24" s="54">
        <f t="shared" si="7"/>
        <v>1</v>
      </c>
      <c r="E24" s="38"/>
      <c r="F24" s="38">
        <v>1</v>
      </c>
      <c r="G24" s="38"/>
      <c r="H24" s="38"/>
      <c r="I24" s="38"/>
      <c r="J24" s="38"/>
      <c r="K24" s="38">
        <v>1</v>
      </c>
      <c r="L24" s="38"/>
      <c r="M24" s="38"/>
      <c r="Q24" s="110">
        <f t="shared" si="2"/>
        <v>0</v>
      </c>
    </row>
    <row r="25" spans="1:17" ht="15.75" customHeight="1">
      <c r="A25" s="178"/>
      <c r="B25" s="180" t="s">
        <v>107</v>
      </c>
      <c r="C25" s="181"/>
      <c r="D25" s="54">
        <f t="shared" si="7"/>
        <v>0</v>
      </c>
      <c r="E25" s="38"/>
      <c r="F25" s="38"/>
      <c r="G25" s="38"/>
      <c r="H25" s="38"/>
      <c r="I25" s="38"/>
      <c r="J25" s="38"/>
      <c r="K25" s="38"/>
      <c r="L25" s="38"/>
      <c r="M25" s="38"/>
      <c r="Q25" s="110">
        <f t="shared" si="2"/>
        <v>0</v>
      </c>
    </row>
    <row r="26" spans="1:17" ht="15.75" customHeight="1">
      <c r="A26" s="178"/>
      <c r="B26" s="180" t="s">
        <v>108</v>
      </c>
      <c r="C26" s="181"/>
      <c r="D26" s="54">
        <f t="shared" si="7"/>
        <v>1</v>
      </c>
      <c r="E26" s="38"/>
      <c r="F26" s="38"/>
      <c r="G26" s="38"/>
      <c r="H26" s="38"/>
      <c r="I26" s="38"/>
      <c r="J26" s="38">
        <v>1</v>
      </c>
      <c r="K26" s="38"/>
      <c r="L26" s="38">
        <v>1</v>
      </c>
      <c r="M26" s="38"/>
      <c r="Q26" s="110">
        <f t="shared" si="2"/>
        <v>0</v>
      </c>
    </row>
    <row r="27" spans="1:17" ht="15.75" customHeight="1">
      <c r="A27" s="179"/>
      <c r="B27" s="202" t="s">
        <v>109</v>
      </c>
      <c r="C27" s="203"/>
      <c r="D27" s="55">
        <f t="shared" si="7"/>
        <v>0</v>
      </c>
      <c r="E27" s="40"/>
      <c r="F27" s="40"/>
      <c r="G27" s="40"/>
      <c r="H27" s="40"/>
      <c r="I27" s="40"/>
      <c r="J27" s="40"/>
      <c r="K27" s="40"/>
      <c r="L27" s="40"/>
      <c r="M27" s="40"/>
      <c r="Q27" s="110">
        <f t="shared" si="2"/>
        <v>0</v>
      </c>
    </row>
    <row r="28" spans="1:13" ht="15.75" customHeight="1">
      <c r="A28" s="32"/>
      <c r="B28" s="32"/>
      <c r="C28" s="32"/>
      <c r="D28" s="32"/>
      <c r="E28" s="110">
        <f>IF(OR(E9&gt;E8,E10&gt;E8,E11&gt;E10),"Lỗi","")</f>
      </c>
      <c r="F28" s="110">
        <f aca="true" t="shared" si="8" ref="F28:M28">IF(OR(F9&gt;F8,F10&gt;F8,F11&gt;F10),"Lỗi","")</f>
      </c>
      <c r="G28" s="110">
        <f t="shared" si="8"/>
      </c>
      <c r="H28" s="110">
        <f t="shared" si="8"/>
      </c>
      <c r="I28" s="110">
        <f t="shared" si="8"/>
      </c>
      <c r="J28" s="110">
        <f t="shared" si="8"/>
      </c>
      <c r="K28" s="110">
        <f t="shared" si="8"/>
      </c>
      <c r="L28" s="110">
        <f t="shared" si="8"/>
      </c>
      <c r="M28" s="110">
        <f t="shared" si="8"/>
      </c>
    </row>
    <row r="29" ht="15.75" customHeight="1"/>
    <row r="30" ht="15.75" customHeight="1"/>
    <row r="31" ht="15.75" customHeight="1"/>
    <row r="32" ht="15.75" customHeight="1"/>
    <row r="33" ht="15.75" customHeight="1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</sheetData>
  <sheetProtection password="EB64" sheet="1" objects="1" scenarios="1"/>
  <mergeCells count="30">
    <mergeCell ref="B27:C27"/>
    <mergeCell ref="B19:C19"/>
    <mergeCell ref="B20:C20"/>
    <mergeCell ref="B26:C26"/>
    <mergeCell ref="A5:A7"/>
    <mergeCell ref="A8:A11"/>
    <mergeCell ref="B9:C9"/>
    <mergeCell ref="B10:B11"/>
    <mergeCell ref="B5:C5"/>
    <mergeCell ref="B6:C6"/>
    <mergeCell ref="K2:M2"/>
    <mergeCell ref="B21:C21"/>
    <mergeCell ref="E2:J2"/>
    <mergeCell ref="D2:D3"/>
    <mergeCell ref="A2:C3"/>
    <mergeCell ref="A4:C4"/>
    <mergeCell ref="B7:C7"/>
    <mergeCell ref="B8:C8"/>
    <mergeCell ref="A12:A20"/>
    <mergeCell ref="B12:C12"/>
    <mergeCell ref="B13:C13"/>
    <mergeCell ref="B14:C14"/>
    <mergeCell ref="A21:A27"/>
    <mergeCell ref="B25:C25"/>
    <mergeCell ref="B22:B23"/>
    <mergeCell ref="B24:C24"/>
    <mergeCell ref="B15:C15"/>
    <mergeCell ref="B16:C16"/>
    <mergeCell ref="B17:C17"/>
    <mergeCell ref="B18:C18"/>
  </mergeCells>
  <dataValidations count="3">
    <dataValidation allowBlank="1" showInputMessage="1" showErrorMessage="1" errorTitle="Lçi nhËp d÷ liÖu" error="ChØ nhËp d÷ liÖu kiÓu sè, kh«ng nhËp ch÷." sqref="N18:P18"/>
    <dataValidation type="list" allowBlank="1" showInputMessage="1" showErrorMessage="1" sqref="K1 M1">
      <formula1>$P$1:$P$15</formula1>
    </dataValidation>
    <dataValidation type="decimal" operator="greaterThanOrEqual" allowBlank="1" showInputMessage="1" showErrorMessage="1" promptTitle="Nhập số liệu!" prompt="Chỉ nhập giá trị số." errorTitle="Lỗi nhập liệu!" error="Ô này chỉ chấp nhận giá trị số. Hãy nhập lại!" sqref="E5:M7 E22:M27 E13:M20 E9:M11">
      <formula1>0</formula1>
    </dataValidation>
  </dataValidation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114"/>
  <sheetViews>
    <sheetView showGridLines="0" showZeros="0" tabSelected="1" zoomScalePageLayoutView="0" workbookViewId="0" topLeftCell="A1">
      <pane ySplit="4" topLeftCell="BM5" activePane="bottomLeft" state="frozen"/>
      <selection pane="topLeft" activeCell="A1" sqref="A1"/>
      <selection pane="bottomLeft" activeCell="O8" sqref="O8"/>
    </sheetView>
  </sheetViews>
  <sheetFormatPr defaultColWidth="9.125" defaultRowHeight="14.25"/>
  <cols>
    <col min="1" max="1" width="3.25390625" style="11" customWidth="1"/>
    <col min="2" max="2" width="17.50390625" style="11" customWidth="1"/>
    <col min="3" max="3" width="8.625" style="11" customWidth="1"/>
    <col min="4" max="8" width="3.625" style="11" customWidth="1"/>
    <col min="9" max="9" width="5.625" style="11" customWidth="1"/>
    <col min="10" max="10" width="3.625" style="11" customWidth="1"/>
    <col min="11" max="11" width="5.625" style="11" customWidth="1"/>
    <col min="12" max="12" width="3.625" style="11" customWidth="1"/>
    <col min="13" max="13" width="5.625" style="11" customWidth="1"/>
    <col min="14" max="14" width="3.625" style="11" customWidth="1"/>
    <col min="15" max="15" width="5.625" style="11" customWidth="1"/>
    <col min="16" max="16" width="3.625" style="11" customWidth="1"/>
    <col min="17" max="17" width="5.625" style="11" customWidth="1"/>
    <col min="18" max="18" width="3.625" style="11" customWidth="1"/>
    <col min="19" max="19" width="5.625" style="11" customWidth="1"/>
    <col min="20" max="20" width="3.625" style="11" customWidth="1"/>
    <col min="21" max="21" width="5.625" style="11" customWidth="1"/>
    <col min="22" max="27" width="3.625" style="0" customWidth="1"/>
    <col min="28" max="16384" width="9.125" style="32" customWidth="1"/>
  </cols>
  <sheetData>
    <row r="1" spans="1:21" ht="22.5" customHeight="1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56"/>
      <c r="T1" s="56"/>
      <c r="U1" s="17"/>
    </row>
    <row r="2" spans="1:27" ht="21.75" customHeight="1">
      <c r="A2" s="169" t="s">
        <v>42</v>
      </c>
      <c r="B2" s="169" t="s">
        <v>43</v>
      </c>
      <c r="C2" s="207" t="s">
        <v>169</v>
      </c>
      <c r="D2" s="169" t="s">
        <v>69</v>
      </c>
      <c r="E2" s="169"/>
      <c r="F2" s="169"/>
      <c r="G2" s="169"/>
      <c r="H2" s="169" t="s">
        <v>167</v>
      </c>
      <c r="I2" s="169"/>
      <c r="J2" s="169" t="s">
        <v>8</v>
      </c>
      <c r="K2" s="169"/>
      <c r="L2" s="169" t="s">
        <v>44</v>
      </c>
      <c r="M2" s="169"/>
      <c r="N2" s="169" t="s">
        <v>45</v>
      </c>
      <c r="O2" s="169"/>
      <c r="P2" s="169" t="s">
        <v>46</v>
      </c>
      <c r="Q2" s="169"/>
      <c r="R2" s="169" t="s">
        <v>47</v>
      </c>
      <c r="S2" s="169"/>
      <c r="T2" s="169" t="s">
        <v>48</v>
      </c>
      <c r="U2" s="169"/>
      <c r="V2" s="204" t="s">
        <v>171</v>
      </c>
      <c r="W2" s="205"/>
      <c r="X2" s="205"/>
      <c r="Y2" s="205"/>
      <c r="Z2" s="205"/>
      <c r="AA2" s="206"/>
    </row>
    <row r="3" spans="1:27" ht="54.75" customHeight="1">
      <c r="A3" s="169"/>
      <c r="B3" s="169"/>
      <c r="C3" s="208"/>
      <c r="D3" s="108" t="s">
        <v>11</v>
      </c>
      <c r="E3" s="108" t="s">
        <v>126</v>
      </c>
      <c r="F3" s="108" t="s">
        <v>7</v>
      </c>
      <c r="G3" s="108" t="s">
        <v>129</v>
      </c>
      <c r="H3" s="108" t="s">
        <v>9</v>
      </c>
      <c r="I3" s="108" t="s">
        <v>134</v>
      </c>
      <c r="J3" s="108" t="s">
        <v>9</v>
      </c>
      <c r="K3" s="108" t="s">
        <v>134</v>
      </c>
      <c r="L3" s="108" t="s">
        <v>50</v>
      </c>
      <c r="M3" s="108" t="s">
        <v>51</v>
      </c>
      <c r="N3" s="108" t="s">
        <v>50</v>
      </c>
      <c r="O3" s="108" t="s">
        <v>51</v>
      </c>
      <c r="P3" s="108" t="s">
        <v>50</v>
      </c>
      <c r="Q3" s="108" t="s">
        <v>51</v>
      </c>
      <c r="R3" s="108" t="s">
        <v>50</v>
      </c>
      <c r="S3" s="108" t="s">
        <v>51</v>
      </c>
      <c r="T3" s="108" t="s">
        <v>50</v>
      </c>
      <c r="U3" s="108" t="s">
        <v>51</v>
      </c>
      <c r="V3" s="108" t="s">
        <v>50</v>
      </c>
      <c r="W3" s="108" t="s">
        <v>172</v>
      </c>
      <c r="X3" s="108" t="s">
        <v>173</v>
      </c>
      <c r="Y3" s="108" t="s">
        <v>174</v>
      </c>
      <c r="Z3" s="108" t="s">
        <v>175</v>
      </c>
      <c r="AA3" s="108" t="s">
        <v>176</v>
      </c>
    </row>
    <row r="4" spans="1:28" ht="16.5" customHeight="1">
      <c r="A4" s="18"/>
      <c r="B4" s="12">
        <f>COUNTA(B5:B34)</f>
        <v>1</v>
      </c>
      <c r="C4" s="87" t="s">
        <v>10</v>
      </c>
      <c r="D4" s="113">
        <f>SUM($D5:$D34)</f>
        <v>19</v>
      </c>
      <c r="E4" s="14">
        <f aca="true" t="shared" si="0" ref="E4:U4">SUM(E5:E34)</f>
        <v>0</v>
      </c>
      <c r="F4" s="14">
        <f t="shared" si="0"/>
        <v>0</v>
      </c>
      <c r="G4" s="14">
        <f t="shared" si="0"/>
        <v>2</v>
      </c>
      <c r="H4" s="14">
        <f t="shared" si="0"/>
        <v>1</v>
      </c>
      <c r="I4" s="14">
        <f t="shared" si="0"/>
        <v>330</v>
      </c>
      <c r="J4" s="14">
        <f t="shared" si="0"/>
        <v>4</v>
      </c>
      <c r="K4" s="14">
        <f t="shared" si="0"/>
        <v>40</v>
      </c>
      <c r="L4" s="14">
        <f t="shared" si="0"/>
        <v>5</v>
      </c>
      <c r="M4" s="14">
        <f t="shared" si="0"/>
        <v>125</v>
      </c>
      <c r="N4" s="14">
        <f t="shared" si="0"/>
        <v>5</v>
      </c>
      <c r="O4" s="14">
        <f t="shared" si="0"/>
        <v>140</v>
      </c>
      <c r="P4" s="14">
        <f t="shared" si="0"/>
        <v>4</v>
      </c>
      <c r="Q4" s="14">
        <f t="shared" si="0"/>
        <v>116</v>
      </c>
      <c r="R4" s="14">
        <f t="shared" si="0"/>
        <v>4</v>
      </c>
      <c r="S4" s="14">
        <f t="shared" si="0"/>
        <v>122</v>
      </c>
      <c r="T4" s="14">
        <f t="shared" si="0"/>
        <v>3</v>
      </c>
      <c r="U4" s="14">
        <f t="shared" si="0"/>
        <v>65</v>
      </c>
      <c r="V4" s="14">
        <f aca="true" t="shared" si="1" ref="V4:AA4">SUM(V5:V34)</f>
        <v>0</v>
      </c>
      <c r="W4" s="14">
        <f t="shared" si="1"/>
        <v>0</v>
      </c>
      <c r="X4" s="14">
        <f t="shared" si="1"/>
        <v>0</v>
      </c>
      <c r="Y4" s="14">
        <f t="shared" si="1"/>
        <v>0</v>
      </c>
      <c r="Z4" s="14">
        <f t="shared" si="1"/>
        <v>0</v>
      </c>
      <c r="AA4" s="14">
        <f t="shared" si="1"/>
        <v>0</v>
      </c>
      <c r="AB4" s="117">
        <f aca="true" t="shared" si="2" ref="AB4:AB34">IF(B4&lt;&gt;"",SUM(W4:AA4),"")</f>
        <v>0</v>
      </c>
    </row>
    <row r="5" spans="1:28" ht="16.5" customHeight="1">
      <c r="A5" s="15">
        <v>1</v>
      </c>
      <c r="B5" s="88" t="s">
        <v>170</v>
      </c>
      <c r="C5" s="114">
        <f>IF(B5&lt;&gt;"",'T-L-HS'!$D$8*100+1,"")</f>
        <v>1071723101</v>
      </c>
      <c r="D5" s="89">
        <v>19</v>
      </c>
      <c r="E5" s="89"/>
      <c r="F5" s="89"/>
      <c r="G5" s="83">
        <v>2</v>
      </c>
      <c r="H5" s="83">
        <v>1</v>
      </c>
      <c r="I5" s="83">
        <v>330</v>
      </c>
      <c r="J5" s="83">
        <v>4</v>
      </c>
      <c r="K5" s="83">
        <v>40</v>
      </c>
      <c r="L5" s="83">
        <v>5</v>
      </c>
      <c r="M5" s="83">
        <v>125</v>
      </c>
      <c r="N5" s="83">
        <v>5</v>
      </c>
      <c r="O5" s="83">
        <v>140</v>
      </c>
      <c r="P5" s="83">
        <v>4</v>
      </c>
      <c r="Q5" s="83">
        <v>116</v>
      </c>
      <c r="R5" s="83">
        <v>4</v>
      </c>
      <c r="S5" s="83">
        <v>122</v>
      </c>
      <c r="T5" s="83">
        <v>3</v>
      </c>
      <c r="U5" s="83">
        <v>65</v>
      </c>
      <c r="V5" s="137"/>
      <c r="W5" s="137"/>
      <c r="X5" s="137"/>
      <c r="Y5" s="137"/>
      <c r="Z5" s="137"/>
      <c r="AA5" s="137"/>
      <c r="AB5" s="117">
        <f t="shared" si="2"/>
        <v>0</v>
      </c>
    </row>
    <row r="6" spans="1:28" ht="16.5" customHeight="1">
      <c r="A6" s="16">
        <v>2</v>
      </c>
      <c r="B6" s="90"/>
      <c r="C6" s="115">
        <f>IF(B6&lt;&gt;"",C5+1,"")</f>
      </c>
      <c r="D6" s="91"/>
      <c r="E6" s="91"/>
      <c r="F6" s="91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138"/>
      <c r="W6" s="138"/>
      <c r="X6" s="138"/>
      <c r="Y6" s="138"/>
      <c r="Z6" s="138"/>
      <c r="AA6" s="138"/>
      <c r="AB6" s="117">
        <f t="shared" si="2"/>
      </c>
    </row>
    <row r="7" spans="1:28" ht="16.5" customHeight="1">
      <c r="A7" s="16">
        <v>3</v>
      </c>
      <c r="B7" s="90"/>
      <c r="C7" s="115">
        <f aca="true" t="shared" si="3" ref="C7:C34">IF(B7&lt;&gt;"",C6+1,"")</f>
      </c>
      <c r="D7" s="91"/>
      <c r="E7" s="91"/>
      <c r="F7" s="91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138"/>
      <c r="W7" s="138"/>
      <c r="X7" s="138"/>
      <c r="Y7" s="138"/>
      <c r="Z7" s="138"/>
      <c r="AA7" s="138"/>
      <c r="AB7" s="117">
        <f t="shared" si="2"/>
      </c>
    </row>
    <row r="8" spans="1:28" ht="16.5" customHeight="1">
      <c r="A8" s="16">
        <v>4</v>
      </c>
      <c r="B8" s="90"/>
      <c r="C8" s="115">
        <f t="shared" si="3"/>
      </c>
      <c r="D8" s="91"/>
      <c r="E8" s="91"/>
      <c r="F8" s="91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38"/>
      <c r="W8" s="138"/>
      <c r="X8" s="138"/>
      <c r="Y8" s="138"/>
      <c r="Z8" s="138"/>
      <c r="AA8" s="138"/>
      <c r="AB8" s="117">
        <f t="shared" si="2"/>
      </c>
    </row>
    <row r="9" spans="1:28" ht="16.5" customHeight="1">
      <c r="A9" s="16">
        <v>5</v>
      </c>
      <c r="B9" s="90"/>
      <c r="C9" s="115">
        <f t="shared" si="3"/>
      </c>
      <c r="D9" s="91"/>
      <c r="E9" s="91"/>
      <c r="F9" s="91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138"/>
      <c r="W9" s="138"/>
      <c r="X9" s="138"/>
      <c r="Y9" s="138"/>
      <c r="Z9" s="138"/>
      <c r="AA9" s="138"/>
      <c r="AB9" s="117">
        <f t="shared" si="2"/>
      </c>
    </row>
    <row r="10" spans="1:28" ht="16.5" customHeight="1">
      <c r="A10" s="16">
        <v>6</v>
      </c>
      <c r="B10" s="90"/>
      <c r="C10" s="115">
        <f t="shared" si="3"/>
      </c>
      <c r="D10" s="91"/>
      <c r="E10" s="91"/>
      <c r="F10" s="91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138"/>
      <c r="W10" s="138"/>
      <c r="X10" s="138"/>
      <c r="Y10" s="138"/>
      <c r="Z10" s="138"/>
      <c r="AA10" s="138"/>
      <c r="AB10" s="117">
        <f t="shared" si="2"/>
      </c>
    </row>
    <row r="11" spans="1:28" ht="16.5" customHeight="1">
      <c r="A11" s="16">
        <v>7</v>
      </c>
      <c r="B11" s="90"/>
      <c r="C11" s="115">
        <f t="shared" si="3"/>
      </c>
      <c r="D11" s="91"/>
      <c r="E11" s="91"/>
      <c r="F11" s="91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38"/>
      <c r="W11" s="138"/>
      <c r="X11" s="138"/>
      <c r="Y11" s="138"/>
      <c r="Z11" s="138"/>
      <c r="AA11" s="138"/>
      <c r="AB11" s="117">
        <f t="shared" si="2"/>
      </c>
    </row>
    <row r="12" spans="1:28" ht="16.5" customHeight="1">
      <c r="A12" s="16">
        <v>8</v>
      </c>
      <c r="B12" s="90"/>
      <c r="C12" s="115">
        <f t="shared" si="3"/>
      </c>
      <c r="D12" s="91"/>
      <c r="E12" s="91"/>
      <c r="F12" s="91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138"/>
      <c r="W12" s="138"/>
      <c r="X12" s="138"/>
      <c r="Y12" s="138"/>
      <c r="Z12" s="138"/>
      <c r="AA12" s="138"/>
      <c r="AB12" s="117">
        <f t="shared" si="2"/>
      </c>
    </row>
    <row r="13" spans="1:28" ht="16.5" customHeight="1">
      <c r="A13" s="16">
        <v>9</v>
      </c>
      <c r="B13" s="90"/>
      <c r="C13" s="115">
        <f t="shared" si="3"/>
      </c>
      <c r="D13" s="91"/>
      <c r="E13" s="91"/>
      <c r="F13" s="91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138"/>
      <c r="W13" s="138"/>
      <c r="X13" s="138"/>
      <c r="Y13" s="138"/>
      <c r="Z13" s="138"/>
      <c r="AA13" s="138"/>
      <c r="AB13" s="117">
        <f t="shared" si="2"/>
      </c>
    </row>
    <row r="14" spans="1:28" ht="16.5" customHeight="1">
      <c r="A14" s="16">
        <v>10</v>
      </c>
      <c r="B14" s="90"/>
      <c r="C14" s="115">
        <f t="shared" si="3"/>
      </c>
      <c r="D14" s="91"/>
      <c r="E14" s="91"/>
      <c r="F14" s="91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138"/>
      <c r="W14" s="138"/>
      <c r="X14" s="138"/>
      <c r="Y14" s="138"/>
      <c r="Z14" s="138"/>
      <c r="AA14" s="138"/>
      <c r="AB14" s="117">
        <f t="shared" si="2"/>
      </c>
    </row>
    <row r="15" spans="1:28" ht="16.5" customHeight="1">
      <c r="A15" s="16">
        <v>11</v>
      </c>
      <c r="B15" s="90"/>
      <c r="C15" s="115">
        <f t="shared" si="3"/>
      </c>
      <c r="D15" s="91"/>
      <c r="E15" s="91"/>
      <c r="F15" s="91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138"/>
      <c r="W15" s="138"/>
      <c r="X15" s="138"/>
      <c r="Y15" s="138"/>
      <c r="Z15" s="138"/>
      <c r="AA15" s="138"/>
      <c r="AB15" s="117">
        <f t="shared" si="2"/>
      </c>
    </row>
    <row r="16" spans="1:28" ht="16.5" customHeight="1">
      <c r="A16" s="16">
        <v>12</v>
      </c>
      <c r="B16" s="92"/>
      <c r="C16" s="115">
        <f t="shared" si="3"/>
      </c>
      <c r="D16" s="93"/>
      <c r="E16" s="93"/>
      <c r="F16" s="93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138"/>
      <c r="W16" s="138"/>
      <c r="X16" s="138"/>
      <c r="Y16" s="138"/>
      <c r="Z16" s="138"/>
      <c r="AA16" s="138"/>
      <c r="AB16" s="117">
        <f t="shared" si="2"/>
      </c>
    </row>
    <row r="17" spans="1:28" ht="16.5" customHeight="1">
      <c r="A17" s="16">
        <v>13</v>
      </c>
      <c r="B17" s="92"/>
      <c r="C17" s="115">
        <f t="shared" si="3"/>
      </c>
      <c r="D17" s="93"/>
      <c r="E17" s="93"/>
      <c r="F17" s="93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138"/>
      <c r="W17" s="138"/>
      <c r="X17" s="138"/>
      <c r="Y17" s="138"/>
      <c r="Z17" s="138"/>
      <c r="AA17" s="138"/>
      <c r="AB17" s="117">
        <f t="shared" si="2"/>
      </c>
    </row>
    <row r="18" spans="1:28" ht="16.5" customHeight="1">
      <c r="A18" s="16">
        <v>14</v>
      </c>
      <c r="B18" s="92"/>
      <c r="C18" s="115">
        <f t="shared" si="3"/>
      </c>
      <c r="D18" s="93"/>
      <c r="E18" s="93"/>
      <c r="F18" s="93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138"/>
      <c r="W18" s="138"/>
      <c r="X18" s="138"/>
      <c r="Y18" s="138"/>
      <c r="Z18" s="138"/>
      <c r="AA18" s="138"/>
      <c r="AB18" s="117">
        <f t="shared" si="2"/>
      </c>
    </row>
    <row r="19" spans="1:28" ht="16.5" customHeight="1">
      <c r="A19" s="16">
        <v>15</v>
      </c>
      <c r="B19" s="92"/>
      <c r="C19" s="115">
        <f t="shared" si="3"/>
      </c>
      <c r="D19" s="93"/>
      <c r="E19" s="93"/>
      <c r="F19" s="93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138"/>
      <c r="W19" s="138"/>
      <c r="X19" s="138"/>
      <c r="Y19" s="138"/>
      <c r="Z19" s="138"/>
      <c r="AA19" s="138"/>
      <c r="AB19" s="117">
        <f t="shared" si="2"/>
      </c>
    </row>
    <row r="20" spans="1:28" ht="16.5" customHeight="1">
      <c r="A20" s="16">
        <v>16</v>
      </c>
      <c r="B20" s="92"/>
      <c r="C20" s="115">
        <f t="shared" si="3"/>
      </c>
      <c r="D20" s="93"/>
      <c r="E20" s="93"/>
      <c r="F20" s="93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138"/>
      <c r="W20" s="138"/>
      <c r="X20" s="138"/>
      <c r="Y20" s="138"/>
      <c r="Z20" s="138"/>
      <c r="AA20" s="138"/>
      <c r="AB20" s="117">
        <f t="shared" si="2"/>
      </c>
    </row>
    <row r="21" spans="1:28" ht="16.5" customHeight="1">
      <c r="A21" s="16">
        <v>17</v>
      </c>
      <c r="B21" s="92"/>
      <c r="C21" s="115">
        <f t="shared" si="3"/>
      </c>
      <c r="D21" s="93"/>
      <c r="E21" s="93"/>
      <c r="F21" s="93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138"/>
      <c r="W21" s="138"/>
      <c r="X21" s="138"/>
      <c r="Y21" s="138"/>
      <c r="Z21" s="138"/>
      <c r="AA21" s="138"/>
      <c r="AB21" s="117">
        <f t="shared" si="2"/>
      </c>
    </row>
    <row r="22" spans="1:28" ht="16.5" customHeight="1">
      <c r="A22" s="16">
        <v>18</v>
      </c>
      <c r="B22" s="92"/>
      <c r="C22" s="115">
        <f t="shared" si="3"/>
      </c>
      <c r="D22" s="93"/>
      <c r="E22" s="93"/>
      <c r="F22" s="93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138"/>
      <c r="W22" s="138"/>
      <c r="X22" s="138"/>
      <c r="Y22" s="138"/>
      <c r="Z22" s="138"/>
      <c r="AA22" s="138"/>
      <c r="AB22" s="117">
        <f t="shared" si="2"/>
      </c>
    </row>
    <row r="23" spans="1:28" ht="16.5" customHeight="1">
      <c r="A23" s="16">
        <v>19</v>
      </c>
      <c r="B23" s="92"/>
      <c r="C23" s="115">
        <f t="shared" si="3"/>
      </c>
      <c r="D23" s="93"/>
      <c r="E23" s="93"/>
      <c r="F23" s="93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138"/>
      <c r="W23" s="138"/>
      <c r="X23" s="138"/>
      <c r="Y23" s="138"/>
      <c r="Z23" s="138"/>
      <c r="AA23" s="138"/>
      <c r="AB23" s="117">
        <f t="shared" si="2"/>
      </c>
    </row>
    <row r="24" spans="1:28" ht="16.5" customHeight="1">
      <c r="A24" s="16">
        <v>20</v>
      </c>
      <c r="B24" s="92"/>
      <c r="C24" s="115">
        <f t="shared" si="3"/>
      </c>
      <c r="D24" s="93"/>
      <c r="E24" s="93"/>
      <c r="F24" s="93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138"/>
      <c r="W24" s="138"/>
      <c r="X24" s="138"/>
      <c r="Y24" s="138"/>
      <c r="Z24" s="138"/>
      <c r="AA24" s="138"/>
      <c r="AB24" s="117">
        <f t="shared" si="2"/>
      </c>
    </row>
    <row r="25" spans="1:28" ht="16.5" customHeight="1">
      <c r="A25" s="16">
        <v>21</v>
      </c>
      <c r="B25" s="92"/>
      <c r="C25" s="115">
        <f t="shared" si="3"/>
      </c>
      <c r="D25" s="93"/>
      <c r="E25" s="93"/>
      <c r="F25" s="93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138"/>
      <c r="W25" s="138"/>
      <c r="X25" s="138"/>
      <c r="Y25" s="138"/>
      <c r="Z25" s="138"/>
      <c r="AA25" s="138"/>
      <c r="AB25" s="117">
        <f t="shared" si="2"/>
      </c>
    </row>
    <row r="26" spans="1:28" ht="16.5" customHeight="1">
      <c r="A26" s="16">
        <v>22</v>
      </c>
      <c r="B26" s="92"/>
      <c r="C26" s="115">
        <f t="shared" si="3"/>
      </c>
      <c r="D26" s="93"/>
      <c r="E26" s="93"/>
      <c r="F26" s="93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138"/>
      <c r="W26" s="138"/>
      <c r="X26" s="138"/>
      <c r="Y26" s="138"/>
      <c r="Z26" s="138"/>
      <c r="AA26" s="138"/>
      <c r="AB26" s="117">
        <f t="shared" si="2"/>
      </c>
    </row>
    <row r="27" spans="1:28" ht="16.5" customHeight="1">
      <c r="A27" s="16">
        <v>23</v>
      </c>
      <c r="B27" s="92"/>
      <c r="C27" s="115">
        <f t="shared" si="3"/>
      </c>
      <c r="D27" s="93"/>
      <c r="E27" s="93"/>
      <c r="F27" s="93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138"/>
      <c r="W27" s="138"/>
      <c r="X27" s="138"/>
      <c r="Y27" s="138"/>
      <c r="Z27" s="138"/>
      <c r="AA27" s="138"/>
      <c r="AB27" s="117">
        <f t="shared" si="2"/>
      </c>
    </row>
    <row r="28" spans="1:28" ht="16.5" customHeight="1">
      <c r="A28" s="16">
        <v>24</v>
      </c>
      <c r="B28" s="92"/>
      <c r="C28" s="115">
        <f t="shared" si="3"/>
      </c>
      <c r="D28" s="93"/>
      <c r="E28" s="93"/>
      <c r="F28" s="93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38"/>
      <c r="W28" s="138"/>
      <c r="X28" s="138"/>
      <c r="Y28" s="138"/>
      <c r="Z28" s="138"/>
      <c r="AA28" s="138"/>
      <c r="AB28" s="117">
        <f t="shared" si="2"/>
      </c>
    </row>
    <row r="29" spans="1:28" ht="16.5" customHeight="1">
      <c r="A29" s="16">
        <v>25</v>
      </c>
      <c r="B29" s="92"/>
      <c r="C29" s="115">
        <f t="shared" si="3"/>
      </c>
      <c r="D29" s="93"/>
      <c r="E29" s="93"/>
      <c r="F29" s="93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138"/>
      <c r="W29" s="138"/>
      <c r="X29" s="138"/>
      <c r="Y29" s="138"/>
      <c r="Z29" s="138"/>
      <c r="AA29" s="138"/>
      <c r="AB29" s="117">
        <f t="shared" si="2"/>
      </c>
    </row>
    <row r="30" spans="1:28" ht="16.5" customHeight="1">
      <c r="A30" s="16">
        <v>26</v>
      </c>
      <c r="B30" s="92"/>
      <c r="C30" s="115">
        <f t="shared" si="3"/>
      </c>
      <c r="D30" s="93"/>
      <c r="E30" s="93"/>
      <c r="F30" s="93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138"/>
      <c r="W30" s="138"/>
      <c r="X30" s="138"/>
      <c r="Y30" s="138"/>
      <c r="Z30" s="138"/>
      <c r="AA30" s="138"/>
      <c r="AB30" s="117">
        <f t="shared" si="2"/>
      </c>
    </row>
    <row r="31" spans="1:28" ht="16.5" customHeight="1">
      <c r="A31" s="16">
        <v>27</v>
      </c>
      <c r="B31" s="92"/>
      <c r="C31" s="115">
        <f t="shared" si="3"/>
      </c>
      <c r="D31" s="93"/>
      <c r="E31" s="93"/>
      <c r="F31" s="93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38"/>
      <c r="W31" s="138"/>
      <c r="X31" s="138"/>
      <c r="Y31" s="138"/>
      <c r="Z31" s="138"/>
      <c r="AA31" s="138"/>
      <c r="AB31" s="117">
        <f t="shared" si="2"/>
      </c>
    </row>
    <row r="32" spans="1:28" ht="16.5" customHeight="1">
      <c r="A32" s="16">
        <v>28</v>
      </c>
      <c r="B32" s="92"/>
      <c r="C32" s="115">
        <f t="shared" si="3"/>
      </c>
      <c r="D32" s="93"/>
      <c r="E32" s="93"/>
      <c r="F32" s="93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38"/>
      <c r="W32" s="138"/>
      <c r="X32" s="138"/>
      <c r="Y32" s="138"/>
      <c r="Z32" s="138"/>
      <c r="AA32" s="138"/>
      <c r="AB32" s="117">
        <f t="shared" si="2"/>
      </c>
    </row>
    <row r="33" spans="1:28" ht="16.5" customHeight="1">
      <c r="A33" s="16">
        <v>29</v>
      </c>
      <c r="B33" s="92"/>
      <c r="C33" s="115">
        <f t="shared" si="3"/>
      </c>
      <c r="D33" s="93"/>
      <c r="E33" s="93"/>
      <c r="F33" s="93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138"/>
      <c r="W33" s="138"/>
      <c r="X33" s="138"/>
      <c r="Y33" s="138"/>
      <c r="Z33" s="138"/>
      <c r="AA33" s="138"/>
      <c r="AB33" s="117">
        <f t="shared" si="2"/>
      </c>
    </row>
    <row r="34" spans="1:28" ht="16.5" customHeight="1">
      <c r="A34" s="19">
        <v>30</v>
      </c>
      <c r="B34" s="94"/>
      <c r="C34" s="116">
        <f t="shared" si="3"/>
      </c>
      <c r="D34" s="95"/>
      <c r="E34" s="95"/>
      <c r="F34" s="9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39"/>
      <c r="W34" s="139"/>
      <c r="X34" s="139"/>
      <c r="Y34" s="139"/>
      <c r="Z34" s="139"/>
      <c r="AA34" s="139"/>
      <c r="AB34" s="117">
        <f t="shared" si="2"/>
      </c>
    </row>
    <row r="35" spans="1:28" ht="14.25">
      <c r="A35" s="110"/>
      <c r="B35" s="110"/>
      <c r="C35" s="110"/>
      <c r="D35" s="110">
        <f>IF($D4&lt;&gt;'T-L-HS'!F5,"Lỗi",)</f>
        <v>0</v>
      </c>
      <c r="E35" s="110">
        <f>IF(E4&lt;&gt;'T-L-HS'!F6,"Lỗi",)</f>
        <v>0</v>
      </c>
      <c r="F35" s="110">
        <f>IF(F4&lt;&gt;'T-L-HS'!F7,"Lỗi",)</f>
        <v>0</v>
      </c>
      <c r="G35" s="110">
        <f>IF(G4&lt;&gt;'T-L-HS'!F8,"Lỗi",)</f>
        <v>0</v>
      </c>
      <c r="H35" s="110">
        <f>IF(H4&lt;&gt;'T-L-HS'!F12,"Lỗi",)</f>
        <v>0</v>
      </c>
      <c r="I35" s="110">
        <f>IF(I4&lt;&gt;'T-L-HS'!G12,"Lỗi",)</f>
        <v>0</v>
      </c>
      <c r="J35" s="110"/>
      <c r="K35" s="110"/>
      <c r="L35" s="110">
        <f>IF(L4&lt;&gt;'T-L-HS'!$D16,"Lỗi",)</f>
        <v>0</v>
      </c>
      <c r="M35" s="110">
        <f>IF((M4+W4)&lt;&gt;'T-L-HS'!E16,"Lỗi",)</f>
        <v>0</v>
      </c>
      <c r="N35" s="110">
        <f>IF(N4&lt;&gt;'T-L-HS'!F16,"Lỗi",)</f>
        <v>0</v>
      </c>
      <c r="O35" s="110">
        <f>IF((O4+X4)&lt;&gt;'T-L-HS'!G16,"Lỗi",)</f>
        <v>0</v>
      </c>
      <c r="P35" s="110">
        <f>IF(P4&lt;&gt;'T-L-HS'!H16,"Lỗi",)</f>
        <v>0</v>
      </c>
      <c r="Q35" s="110">
        <f>IF((Q4+Y4)&lt;&gt;'T-L-HS'!I16,"Lỗi",)</f>
        <v>0</v>
      </c>
      <c r="R35" s="110">
        <f>IF(R4&lt;&gt;'T-L-HS'!J16,"Lỗi",)</f>
        <v>0</v>
      </c>
      <c r="S35" s="110">
        <f>IF((S4+Z4)&lt;&gt;'T-L-HS'!K16,"Lỗi",)</f>
        <v>0</v>
      </c>
      <c r="T35" s="110">
        <f>IF(T4&lt;&gt;'T-L-HS'!L16,"Lỗi",)</f>
        <v>0</v>
      </c>
      <c r="U35" s="110">
        <f>IF((U4+AA4)&lt;&gt;'T-L-HS'!M16,"Lỗi",)</f>
        <v>0</v>
      </c>
      <c r="V35" s="110"/>
      <c r="W35" s="110"/>
      <c r="X35" s="110"/>
      <c r="Y35" s="110"/>
      <c r="Z35" s="110"/>
      <c r="AA35" s="110"/>
      <c r="AB35" s="117"/>
    </row>
    <row r="36" spans="1:28" ht="14.25">
      <c r="A36" s="111"/>
      <c r="B36" s="111">
        <f>COUNTA(B6:B34)</f>
        <v>0</v>
      </c>
      <c r="C36" s="111"/>
      <c r="D36" s="112">
        <f>SUM(D6:D34)</f>
        <v>0</v>
      </c>
      <c r="E36" s="112">
        <f aca="true" t="shared" si="4" ref="E36:AA36">SUM(E6:E34)</f>
        <v>0</v>
      </c>
      <c r="F36" s="112">
        <f t="shared" si="4"/>
        <v>0</v>
      </c>
      <c r="G36" s="112">
        <f t="shared" si="4"/>
        <v>0</v>
      </c>
      <c r="H36" s="112">
        <f t="shared" si="4"/>
        <v>0</v>
      </c>
      <c r="I36" s="112">
        <f t="shared" si="4"/>
        <v>0</v>
      </c>
      <c r="J36" s="112">
        <f t="shared" si="4"/>
        <v>0</v>
      </c>
      <c r="K36" s="112">
        <f t="shared" si="4"/>
        <v>0</v>
      </c>
      <c r="L36" s="112">
        <f t="shared" si="4"/>
        <v>0</v>
      </c>
      <c r="M36" s="112">
        <f t="shared" si="4"/>
        <v>0</v>
      </c>
      <c r="N36" s="112">
        <f t="shared" si="4"/>
        <v>0</v>
      </c>
      <c r="O36" s="112">
        <f t="shared" si="4"/>
        <v>0</v>
      </c>
      <c r="P36" s="112">
        <f t="shared" si="4"/>
        <v>0</v>
      </c>
      <c r="Q36" s="112">
        <f t="shared" si="4"/>
        <v>0</v>
      </c>
      <c r="R36" s="112">
        <f t="shared" si="4"/>
        <v>0</v>
      </c>
      <c r="S36" s="112">
        <f t="shared" si="4"/>
        <v>0</v>
      </c>
      <c r="T36" s="112">
        <f t="shared" si="4"/>
        <v>0</v>
      </c>
      <c r="U36" s="112">
        <f t="shared" si="4"/>
        <v>0</v>
      </c>
      <c r="V36" s="112">
        <f t="shared" si="4"/>
        <v>0</v>
      </c>
      <c r="W36" s="112">
        <f t="shared" si="4"/>
        <v>0</v>
      </c>
      <c r="X36" s="112">
        <f t="shared" si="4"/>
        <v>0</v>
      </c>
      <c r="Y36" s="112">
        <f t="shared" si="4"/>
        <v>0</v>
      </c>
      <c r="Z36" s="112">
        <f t="shared" si="4"/>
        <v>0</v>
      </c>
      <c r="AA36" s="112">
        <f t="shared" si="4"/>
        <v>0</v>
      </c>
      <c r="AB36" s="118">
        <f>SUM(W36:AA36)</f>
        <v>0</v>
      </c>
    </row>
    <row r="37" spans="1:21" ht="14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4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4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4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4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4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4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4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4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4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4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4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4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4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4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4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4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4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4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4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4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4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4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4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4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4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4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4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4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4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4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4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4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4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4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4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4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4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4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4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4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4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4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4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4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4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4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4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4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4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4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4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4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4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4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</sheetData>
  <sheetProtection password="EB64" sheet="1"/>
  <mergeCells count="12">
    <mergeCell ref="T2:U2"/>
    <mergeCell ref="P2:Q2"/>
    <mergeCell ref="V2:AA2"/>
    <mergeCell ref="A2:A3"/>
    <mergeCell ref="B2:B3"/>
    <mergeCell ref="L2:M2"/>
    <mergeCell ref="N2:O2"/>
    <mergeCell ref="D2:G2"/>
    <mergeCell ref="H2:I2"/>
    <mergeCell ref="J2:K2"/>
    <mergeCell ref="C2:C3"/>
    <mergeCell ref="R2:S2"/>
  </mergeCells>
  <dataValidations count="4">
    <dataValidation operator="greaterThanOrEqual" allowBlank="1" showInputMessage="1" showErrorMessage="1" sqref="U1"/>
    <dataValidation type="decimal" operator="greaterThanOrEqual" allowBlank="1" showInputMessage="1" showErrorMessage="1" promptTitle="Nhập số liệu!" prompt="Chỉ nhập giá trị số." errorTitle="Cảnh báo!" error="Ô này chỉ chấp nhận giá trị số. Hãy nhập lại!" sqref="D5:U34">
      <formula1>0</formula1>
    </dataValidation>
    <dataValidation allowBlank="1" showInputMessage="1" showErrorMessage="1" promptTitle="Nhập số liệu!" prompt="Nhập tên điểm trường chính." sqref="B5"/>
    <dataValidation allowBlank="1" showInputMessage="1" showErrorMessage="1" promptTitle="Nhập số liệu!" prompt="Nhập tên điiểm trương lẻ." sqref="B6:B34"/>
  </dataValidations>
  <printOptions horizontalCentered="1"/>
  <pageMargins left="0.15748031496062992" right="0.15748031496062992" top="0.31496062992125984" bottom="0.196850393700787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2012-09-12T05:56:23Z</cp:lastPrinted>
  <dcterms:created xsi:type="dcterms:W3CDTF">2011-07-26T08:13:27Z</dcterms:created>
  <dcterms:modified xsi:type="dcterms:W3CDTF">2012-09-14T03:35:17Z</dcterms:modified>
  <cp:category/>
  <cp:version/>
  <cp:contentType/>
  <cp:contentStatus/>
</cp:coreProperties>
</file>